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DieseArbeitsmappe" defaultThemeVersion="124226"/>
  <mc:AlternateContent xmlns:mc="http://schemas.openxmlformats.org/markup-compatibility/2006">
    <mc:Choice Requires="x15">
      <x15ac:absPath xmlns:x15ac="http://schemas.microsoft.com/office/spreadsheetml/2010/11/ac" url="C:\Users\Simon F\Desktop\"/>
    </mc:Choice>
  </mc:AlternateContent>
  <xr:revisionPtr revIDLastSave="0" documentId="13_ncr:1_{98D9B88D-FB19-4D18-BCBE-B82C760F0B52}" xr6:coauthVersionLast="47" xr6:coauthVersionMax="47" xr10:uidLastSave="{00000000-0000-0000-0000-000000000000}"/>
  <bookViews>
    <workbookView xWindow="-120" yWindow="-120" windowWidth="20730" windowHeight="11760" xr2:uid="{00000000-000D-0000-FFFF-FFFF00000000}"/>
  </bookViews>
  <sheets>
    <sheet name="Anleitung" sheetId="5" r:id="rId1"/>
    <sheet name="Eingabesheet" sheetId="1" r:id="rId2"/>
    <sheet name="Ausgabesheet" sheetId="8" r:id="rId3"/>
    <sheet name="WP Zuordnung" sheetId="7" state="hidden" r:id="rId4"/>
    <sheet name="RECHNER" sheetId="4" state="hidden" r:id="rId5"/>
    <sheet name="Vertiefungen und Fächer" sheetId="3" state="hidden" r:id="rId6"/>
    <sheet name="Dropdownfelder" sheetId="2" state="hidden" r:id="rId7"/>
  </sheets>
  <externalReferences>
    <externalReference r:id="rId8"/>
  </externalReferences>
  <definedNames>
    <definedName name="_xlnm._FilterDatabase" localSheetId="1" hidden="1">Eingabesheet!$C$41:$C$45</definedName>
    <definedName name="AlleVert">Dropdownfelder!$B$3:$B$6</definedName>
    <definedName name="CAT">OFFSET(Dropdownfelder!#REF!,,,COUNTIF(Dropdownfelder!#REF!,"&gt;"""),)</definedName>
    <definedName name="COS">OFFSET(Dropdownfelder!#REF!,,,COUNTIF(Dropdownfelder!#REF!,"&gt;"""),)</definedName>
    <definedName name="MES">OFFSET(Dropdownfelder!#REF!,,,COUNTIF(Dropdownfelder!#REF!,"&gt;"""),)</definedName>
    <definedName name="NOTEN">Dropdownfelder!$B$12:$B$24</definedName>
    <definedName name="Noten_Einzelf">RECHNER!$C$11,RECHNER!$C$23,RECHNER!$C$26,RECHNER!$C$29,RECHNER!$C$32,RECHNER!$C$36,RECHNER!$C$37</definedName>
    <definedName name="SYN">OFFSET(Dropdownfelder!#REF!,,,COUNTIF(Dropdownfelder!#REF!,"&gt;"""),)</definedName>
    <definedName name="VERTIEFUNG1">OFFSET(Dropdownfelder!$C$3,,,COUNTIF(Dropdownfelder!$C$3:$C$6,"&gt;"""),)</definedName>
    <definedName name="VERTIEFUNG2">OFFSET(Dropdownfelder!$D$3,,,COUNTIF(Dropdownfelder!$D$3:$D$6,"&gt;"""),)</definedName>
    <definedName name="w">OFFSET([1]Dropdownfelder!$J$24,,,COUNTIF([1]Dropdownfelder!$J$24:$J$42,"&gt;"""),)</definedName>
    <definedName name="WAHL">OFFSET(Dropdownfelder!$G$3,,,COUNTIF(Dropdownfelder!$G$3:$G$76,"&gt;"""),)</definedName>
    <definedName name="Wahlpflicht">OFFSET(Dropdownfelder!$F$77,,,COUNTIF(Dropdownfelder!$F$77:$F$148,"&gt;"""),)</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51" i="8" l="1"/>
  <c r="D26" i="4"/>
  <c r="J61" i="8"/>
  <c r="B10" i="5"/>
  <c r="B51" i="8"/>
  <c r="C40" i="8"/>
  <c r="C61" i="8"/>
  <c r="N40" i="8"/>
  <c r="M50" i="8"/>
  <c r="B43" i="1"/>
  <c r="B61" i="8" s="1"/>
  <c r="A43" i="1"/>
  <c r="A61" i="8" s="1"/>
  <c r="D25" i="1"/>
  <c r="U51" i="8" l="1"/>
  <c r="U50" i="8"/>
  <c r="J20" i="8"/>
  <c r="J19" i="8"/>
  <c r="J26" i="8"/>
  <c r="A56" i="8" l="1"/>
  <c r="B29" i="4" s="1"/>
  <c r="A51" i="8"/>
  <c r="D59" i="8"/>
  <c r="D54" i="8"/>
  <c r="M102" i="7" s="1"/>
  <c r="D48" i="8"/>
  <c r="A43" i="5"/>
  <c r="D41" i="5"/>
  <c r="A38" i="5"/>
  <c r="D35" i="5"/>
  <c r="M27" i="5"/>
  <c r="L27" i="5"/>
  <c r="B27" i="5"/>
  <c r="A27" i="5"/>
  <c r="O25" i="5"/>
  <c r="D25" i="5"/>
  <c r="M22" i="5"/>
  <c r="L22" i="5"/>
  <c r="B22" i="5"/>
  <c r="A22" i="5"/>
  <c r="M21" i="5"/>
  <c r="L21" i="5"/>
  <c r="B21" i="5"/>
  <c r="A21" i="5"/>
  <c r="O19" i="5"/>
  <c r="D19" i="5"/>
  <c r="M16" i="5"/>
  <c r="L16" i="5"/>
  <c r="B16" i="5"/>
  <c r="A16" i="5"/>
  <c r="M15" i="5"/>
  <c r="L15" i="5"/>
  <c r="B15" i="5"/>
  <c r="A15" i="5"/>
  <c r="O13" i="5"/>
  <c r="D13" i="5"/>
  <c r="M10" i="5"/>
  <c r="L10" i="5"/>
  <c r="A10" i="5"/>
  <c r="M9" i="5"/>
  <c r="L9" i="5"/>
  <c r="B9" i="5"/>
  <c r="A9" i="5"/>
  <c r="O7" i="5"/>
  <c r="D7" i="5"/>
  <c r="H18" i="4"/>
  <c r="U40" i="8"/>
  <c r="U34" i="8"/>
  <c r="U33" i="8"/>
  <c r="U27" i="8"/>
  <c r="U26" i="8"/>
  <c r="U20" i="8"/>
  <c r="U19" i="8"/>
  <c r="J40" i="8"/>
  <c r="J34" i="8"/>
  <c r="J33" i="8"/>
  <c r="J27" i="8"/>
  <c r="M40" i="8"/>
  <c r="B40" i="8"/>
  <c r="M13" i="8"/>
  <c r="L40" i="8" s="1"/>
  <c r="B13" i="8"/>
  <c r="A40" i="8" s="1"/>
  <c r="L21" i="8" l="1"/>
  <c r="B16" i="4" s="1"/>
  <c r="L35" i="8"/>
  <c r="B22" i="4" s="1"/>
  <c r="L28" i="8"/>
  <c r="A28" i="8"/>
  <c r="B7" i="4" s="1"/>
  <c r="A21" i="8"/>
  <c r="B4" i="4" s="1"/>
  <c r="A35" i="8"/>
  <c r="B10" i="4" s="1"/>
  <c r="A19" i="8"/>
  <c r="D24" i="8"/>
  <c r="B27" i="8"/>
  <c r="A34" i="8"/>
  <c r="A20" i="8"/>
  <c r="B26" i="8"/>
  <c r="A33" i="8"/>
  <c r="D38" i="8"/>
  <c r="L19" i="8"/>
  <c r="L20" i="8"/>
  <c r="O24" i="8"/>
  <c r="M26" i="8"/>
  <c r="M27" i="8"/>
  <c r="L33" i="8"/>
  <c r="L34" i="8"/>
  <c r="O38" i="8"/>
  <c r="D17" i="8"/>
  <c r="B19" i="8"/>
  <c r="B20" i="8"/>
  <c r="A26" i="8"/>
  <c r="A27" i="8"/>
  <c r="D31" i="8"/>
  <c r="B33" i="8"/>
  <c r="B34" i="8"/>
  <c r="O17" i="8"/>
  <c r="M19" i="8"/>
  <c r="M20" i="8"/>
  <c r="L26" i="8"/>
  <c r="L27" i="8"/>
  <c r="O31" i="8"/>
  <c r="M33" i="8"/>
  <c r="M34" i="8"/>
  <c r="B19" i="4"/>
  <c r="F16" i="7" l="1"/>
  <c r="F17" i="7"/>
  <c r="F18" i="7"/>
  <c r="F19" i="7"/>
  <c r="F20" i="7"/>
  <c r="F21" i="7"/>
  <c r="F22" i="7"/>
  <c r="F23" i="7"/>
  <c r="F24" i="7"/>
  <c r="F25" i="7"/>
  <c r="F26" i="7"/>
  <c r="F15" i="7"/>
  <c r="H11" i="7"/>
  <c r="H10" i="7"/>
  <c r="H8" i="7"/>
  <c r="H7" i="7"/>
  <c r="H5" i="7"/>
  <c r="H4" i="7"/>
  <c r="B16" i="7"/>
  <c r="L10" i="7" s="1"/>
  <c r="B17" i="7"/>
  <c r="L11" i="7" s="1"/>
  <c r="B18" i="7"/>
  <c r="L12" i="7" s="1"/>
  <c r="B19" i="7"/>
  <c r="L13" i="7" s="1"/>
  <c r="B20" i="7"/>
  <c r="L14" i="7" s="1"/>
  <c r="B21" i="7"/>
  <c r="L15" i="7" s="1"/>
  <c r="B22" i="7"/>
  <c r="L16" i="7" s="1"/>
  <c r="B23" i="7"/>
  <c r="L17" i="7" s="1"/>
  <c r="B24" i="7"/>
  <c r="L18" i="7" s="1"/>
  <c r="B25" i="7"/>
  <c r="L19" i="7" s="1"/>
  <c r="B26" i="7"/>
  <c r="L20" i="7" s="1"/>
  <c r="B15" i="7"/>
  <c r="L9" i="7" s="1"/>
  <c r="D11" i="7"/>
  <c r="D10" i="7"/>
  <c r="D8" i="7"/>
  <c r="D7" i="7"/>
  <c r="D5" i="7"/>
  <c r="D4" i="7"/>
  <c r="H2" i="7"/>
  <c r="D2" i="7"/>
  <c r="B34" i="7"/>
  <c r="B33" i="7"/>
  <c r="B32" i="7"/>
  <c r="B31" i="7"/>
  <c r="B30" i="7"/>
  <c r="B29" i="7"/>
  <c r="B28" i="7"/>
  <c r="T34" i="1"/>
  <c r="S34" i="1"/>
  <c r="D14" i="7" s="1"/>
  <c r="T36" i="1" l="1" a="1"/>
  <c r="T36" i="1" s="1"/>
  <c r="E16" i="7" s="1"/>
  <c r="Q10" i="7" s="1" a="1"/>
  <c r="Q10" i="7" s="1"/>
  <c r="T35" i="1"/>
  <c r="E15" i="7" s="1"/>
  <c r="S35" i="1" a="1"/>
  <c r="S35" i="1" s="1"/>
  <c r="D15" i="7" s="1"/>
  <c r="S46" i="1" a="1"/>
  <c r="S46" i="1" s="1"/>
  <c r="D26" i="7" s="1"/>
  <c r="S45" i="1" a="1"/>
  <c r="S45" i="1" s="1"/>
  <c r="D25" i="7" s="1"/>
  <c r="S44" i="1" a="1"/>
  <c r="S44" i="1" s="1"/>
  <c r="D24" i="7" s="1"/>
  <c r="S43" i="1" a="1"/>
  <c r="S43" i="1" s="1"/>
  <c r="D23" i="7" s="1"/>
  <c r="S42" i="1" a="1"/>
  <c r="S42" i="1" s="1"/>
  <c r="D22" i="7" s="1"/>
  <c r="S41" i="1" a="1"/>
  <c r="S41" i="1" s="1"/>
  <c r="D21" i="7" s="1"/>
  <c r="S40" i="1" a="1"/>
  <c r="S40" i="1" s="1"/>
  <c r="D20" i="7" s="1"/>
  <c r="S39" i="1" a="1"/>
  <c r="S39" i="1" s="1"/>
  <c r="D19" i="7" s="1"/>
  <c r="S38" i="1" a="1"/>
  <c r="S38" i="1" s="1"/>
  <c r="D18" i="7" s="1"/>
  <c r="S37" i="1" a="1"/>
  <c r="S37" i="1" s="1"/>
  <c r="D17" i="7" s="1"/>
  <c r="S36" i="1" a="1"/>
  <c r="S36" i="1" s="1"/>
  <c r="D16" i="7" s="1"/>
  <c r="E14" i="7"/>
  <c r="T46" i="1" a="1"/>
  <c r="T46" i="1" s="1"/>
  <c r="E26" i="7" s="1"/>
  <c r="T45" i="1" a="1"/>
  <c r="T45" i="1" s="1"/>
  <c r="E25" i="7" s="1"/>
  <c r="T44" i="1" a="1"/>
  <c r="T44" i="1" s="1"/>
  <c r="E24" i="7" s="1"/>
  <c r="T43" i="1" a="1"/>
  <c r="T43" i="1" s="1"/>
  <c r="E23" i="7" s="1"/>
  <c r="T42" i="1" a="1"/>
  <c r="T42" i="1" s="1"/>
  <c r="E22" i="7" s="1"/>
  <c r="T41" i="1" a="1"/>
  <c r="T41" i="1" s="1"/>
  <c r="E21" i="7" s="1"/>
  <c r="T40" i="1" a="1"/>
  <c r="T40" i="1" s="1"/>
  <c r="E20" i="7" s="1"/>
  <c r="T39" i="1" a="1"/>
  <c r="T39" i="1" s="1"/>
  <c r="E19" i="7" s="1"/>
  <c r="T38" i="1" a="1"/>
  <c r="T38" i="1" s="1"/>
  <c r="E18" i="7" s="1"/>
  <c r="T37" i="1" a="1"/>
  <c r="T37" i="1" s="1"/>
  <c r="E17" i="7" s="1"/>
  <c r="P10" i="7" l="1" a="1"/>
  <c r="P10" i="7" s="1"/>
  <c r="R10" i="7" a="1"/>
  <c r="R10" i="7" s="1"/>
  <c r="Q11" i="7" a="1"/>
  <c r="Q11" i="7" s="1"/>
  <c r="R11" i="7" a="1"/>
  <c r="R11" i="7" s="1"/>
  <c r="P11" i="7" a="1"/>
  <c r="P11" i="7" s="1"/>
  <c r="Q13" i="7" a="1"/>
  <c r="Q13" i="7" s="1"/>
  <c r="R13" i="7" a="1"/>
  <c r="R13" i="7" s="1"/>
  <c r="P13" i="7" a="1"/>
  <c r="P13" i="7" s="1"/>
  <c r="Q15" i="7" a="1"/>
  <c r="Q15" i="7" s="1"/>
  <c r="R15" i="7" a="1"/>
  <c r="R15" i="7" s="1"/>
  <c r="P15" i="7" a="1"/>
  <c r="P15" i="7" s="1"/>
  <c r="Q17" i="7" a="1"/>
  <c r="Q17" i="7" s="1"/>
  <c r="R17" i="7" a="1"/>
  <c r="R17" i="7" s="1"/>
  <c r="P17" i="7" a="1"/>
  <c r="P17" i="7" s="1"/>
  <c r="Q19" i="7" a="1"/>
  <c r="Q19" i="7" s="1"/>
  <c r="R19" i="7" a="1"/>
  <c r="R19" i="7" s="1"/>
  <c r="P19" i="7" a="1"/>
  <c r="P19" i="7" s="1"/>
  <c r="O11" i="7" a="1"/>
  <c r="O11" i="7" s="1"/>
  <c r="M11" i="7" a="1"/>
  <c r="M11" i="7" s="1"/>
  <c r="N11" i="7" a="1"/>
  <c r="N11" i="7" s="1"/>
  <c r="O13" i="7" a="1"/>
  <c r="O13" i="7" s="1"/>
  <c r="M13" i="7" a="1"/>
  <c r="M13" i="7" s="1"/>
  <c r="N13" i="7" a="1"/>
  <c r="N13" i="7" s="1"/>
  <c r="O15" i="7" a="1"/>
  <c r="O15" i="7" s="1"/>
  <c r="M15" i="7" a="1"/>
  <c r="M15" i="7" s="1"/>
  <c r="N15" i="7" a="1"/>
  <c r="N15" i="7" s="1"/>
  <c r="O17" i="7" a="1"/>
  <c r="O17" i="7" s="1"/>
  <c r="M17" i="7" a="1"/>
  <c r="M17" i="7" s="1"/>
  <c r="N17" i="7" a="1"/>
  <c r="N17" i="7" s="1"/>
  <c r="O19" i="7" a="1"/>
  <c r="O19" i="7" s="1"/>
  <c r="M19" i="7" a="1"/>
  <c r="M19" i="7" s="1"/>
  <c r="N19" i="7" a="1"/>
  <c r="N19" i="7" s="1"/>
  <c r="Q9" i="7" a="1"/>
  <c r="Q9" i="7" s="1"/>
  <c r="R9" i="7" a="1"/>
  <c r="R9" i="7" s="1"/>
  <c r="P9" i="7" a="1"/>
  <c r="P9" i="7" s="1"/>
  <c r="Q12" i="7" a="1"/>
  <c r="Q12" i="7" s="1"/>
  <c r="R12" i="7" a="1"/>
  <c r="R12" i="7" s="1"/>
  <c r="P12" i="7" a="1"/>
  <c r="P12" i="7" s="1"/>
  <c r="Q14" i="7" a="1"/>
  <c r="Q14" i="7" s="1"/>
  <c r="R14" i="7" a="1"/>
  <c r="R14" i="7" s="1"/>
  <c r="P14" i="7" a="1"/>
  <c r="P14" i="7" s="1"/>
  <c r="Q16" i="7" a="1"/>
  <c r="Q16" i="7" s="1"/>
  <c r="R16" i="7" a="1"/>
  <c r="R16" i="7" s="1"/>
  <c r="P16" i="7" a="1"/>
  <c r="P16" i="7" s="1"/>
  <c r="Q18" i="7" a="1"/>
  <c r="Q18" i="7" s="1"/>
  <c r="R18" i="7" a="1"/>
  <c r="R18" i="7" s="1"/>
  <c r="P18" i="7" a="1"/>
  <c r="P18" i="7" s="1"/>
  <c r="Q20" i="7" a="1"/>
  <c r="Q20" i="7" s="1"/>
  <c r="R20" i="7" a="1"/>
  <c r="R20" i="7" s="1"/>
  <c r="P20" i="7" a="1"/>
  <c r="P20" i="7" s="1"/>
  <c r="O10" i="7" a="1"/>
  <c r="O10" i="7" s="1"/>
  <c r="M10" i="7" a="1"/>
  <c r="M10" i="7" s="1"/>
  <c r="N10" i="7" a="1"/>
  <c r="N10" i="7" s="1"/>
  <c r="O12" i="7" a="1"/>
  <c r="O12" i="7" s="1"/>
  <c r="M12" i="7" a="1"/>
  <c r="M12" i="7" s="1"/>
  <c r="N12" i="7" a="1"/>
  <c r="N12" i="7" s="1"/>
  <c r="O14" i="7" a="1"/>
  <c r="O14" i="7" s="1"/>
  <c r="M14" i="7" a="1"/>
  <c r="M14" i="7" s="1"/>
  <c r="N14" i="7" a="1"/>
  <c r="N14" i="7" s="1"/>
  <c r="O16" i="7" a="1"/>
  <c r="O16" i="7" s="1"/>
  <c r="M16" i="7" a="1"/>
  <c r="M16" i="7" s="1"/>
  <c r="N16" i="7" a="1"/>
  <c r="N16" i="7" s="1"/>
  <c r="O18" i="7" a="1"/>
  <c r="O18" i="7" s="1"/>
  <c r="M18" i="7" a="1"/>
  <c r="M18" i="7" s="1"/>
  <c r="N18" i="7" a="1"/>
  <c r="N18" i="7" s="1"/>
  <c r="O20" i="7" a="1"/>
  <c r="O20" i="7" s="1"/>
  <c r="M20" i="7" a="1"/>
  <c r="M20" i="7" s="1"/>
  <c r="N20" i="7" a="1"/>
  <c r="N20" i="7" s="1"/>
  <c r="O9" i="7" a="1"/>
  <c r="O9" i="7" s="1"/>
  <c r="M9" i="7" a="1"/>
  <c r="M9" i="7" s="1"/>
  <c r="N9" i="7" a="1"/>
  <c r="N9" i="7" s="1"/>
  <c r="C37" i="4"/>
  <c r="C36" i="4"/>
  <c r="B32" i="4"/>
  <c r="D41" i="1"/>
  <c r="A38" i="1"/>
  <c r="B26" i="4" s="1"/>
  <c r="A32" i="4"/>
  <c r="H15" i="4" s="1"/>
  <c r="A29" i="4"/>
  <c r="H16" i="4" s="1"/>
  <c r="A26" i="4"/>
  <c r="H17" i="4" s="1"/>
  <c r="D35" i="1"/>
  <c r="A23" i="4"/>
  <c r="H14" i="4" s="1"/>
  <c r="A20" i="4"/>
  <c r="H12" i="4" s="1"/>
  <c r="A17" i="4"/>
  <c r="H11" i="4" s="1"/>
  <c r="A14" i="4"/>
  <c r="H10" i="4" s="1"/>
  <c r="A11" i="4"/>
  <c r="H13" i="4" s="1"/>
  <c r="A8" i="4"/>
  <c r="H9" i="4" s="1"/>
  <c r="A5" i="4"/>
  <c r="H8" i="4" s="1"/>
  <c r="A2" i="4"/>
  <c r="H7" i="4" s="1"/>
  <c r="M21" i="1"/>
  <c r="M22" i="1"/>
  <c r="M16" i="1"/>
  <c r="M15" i="1"/>
  <c r="M10" i="1"/>
  <c r="M9" i="1"/>
  <c r="L27" i="1"/>
  <c r="B23" i="4" s="1"/>
  <c r="O25" i="1"/>
  <c r="L22" i="1"/>
  <c r="G11" i="7" s="1"/>
  <c r="L21" i="1"/>
  <c r="G10" i="7" s="1"/>
  <c r="O19" i="1"/>
  <c r="F10" i="7" s="1"/>
  <c r="R8" i="7" s="1"/>
  <c r="D4" i="2" a="1"/>
  <c r="D4" i="2" s="1"/>
  <c r="D5" i="2" a="1"/>
  <c r="D5" i="2" s="1"/>
  <c r="D6" i="2" a="1"/>
  <c r="D6" i="2" s="1"/>
  <c r="D3" i="2" a="1"/>
  <c r="D3" i="2" s="1"/>
  <c r="C4" i="2" a="1"/>
  <c r="C4" i="2" s="1"/>
  <c r="C5" i="2" a="1"/>
  <c r="C5" i="2" s="1"/>
  <c r="C6" i="2" a="1"/>
  <c r="C6" i="2" s="1"/>
  <c r="C3" i="2" a="1"/>
  <c r="C3" i="2" s="1"/>
  <c r="B21" i="1"/>
  <c r="B16" i="1"/>
  <c r="B15" i="1"/>
  <c r="B10" i="1"/>
  <c r="B9" i="1"/>
  <c r="L16" i="1"/>
  <c r="G8" i="7" s="1"/>
  <c r="L15" i="1"/>
  <c r="G7" i="7" s="1"/>
  <c r="O13" i="1"/>
  <c r="F7" i="7" s="1"/>
  <c r="Q8" i="7" s="1"/>
  <c r="L10" i="1"/>
  <c r="G5" i="7" s="1"/>
  <c r="L9" i="1"/>
  <c r="G4" i="7" s="1"/>
  <c r="O7" i="1"/>
  <c r="F4" i="7" s="1"/>
  <c r="P8" i="7" s="1"/>
  <c r="D19" i="1"/>
  <c r="B10" i="7" s="1"/>
  <c r="O8" i="7" s="1"/>
  <c r="D13" i="1"/>
  <c r="B7" i="7" s="1"/>
  <c r="N8" i="7" s="1"/>
  <c r="D7" i="1"/>
  <c r="B4" i="7" s="1"/>
  <c r="M8" i="7" s="1"/>
  <c r="A27" i="1"/>
  <c r="B11" i="4" s="1"/>
  <c r="A22" i="1"/>
  <c r="C11" i="7" s="1"/>
  <c r="A21" i="1"/>
  <c r="A16" i="1"/>
  <c r="C8" i="7" s="1"/>
  <c r="A15" i="1"/>
  <c r="C7" i="7" s="1"/>
  <c r="A10" i="1"/>
  <c r="C5" i="7" s="1"/>
  <c r="A9" i="1"/>
  <c r="C4" i="7" s="1"/>
  <c r="C11" i="4"/>
  <c r="C23" i="4"/>
  <c r="C32" i="4"/>
  <c r="C26" i="4"/>
  <c r="C21" i="4"/>
  <c r="C20" i="4"/>
  <c r="C18" i="4"/>
  <c r="C17" i="4"/>
  <c r="C15" i="4"/>
  <c r="C14" i="4"/>
  <c r="C9" i="4"/>
  <c r="C8" i="4"/>
  <c r="C6" i="4"/>
  <c r="C5" i="4"/>
  <c r="C3" i="4"/>
  <c r="C2" i="4"/>
  <c r="B22" i="1"/>
  <c r="F85" i="2" l="1" a="1"/>
  <c r="F85" i="2" s="1"/>
  <c r="S18" i="7" a="1"/>
  <c r="S18" i="7" s="1"/>
  <c r="S19" i="7" a="1"/>
  <c r="S19" i="7" s="1"/>
  <c r="S9" i="7" a="1"/>
  <c r="S9" i="7" s="1"/>
  <c r="S20" i="7" a="1"/>
  <c r="S20" i="7" s="1"/>
  <c r="S11" i="7" a="1"/>
  <c r="S11" i="7" s="1"/>
  <c r="I17" i="4"/>
  <c r="J48" i="8" s="1"/>
  <c r="I15" i="4"/>
  <c r="J59" i="8" s="1"/>
  <c r="I13" i="4"/>
  <c r="J38" i="8" s="1"/>
  <c r="I18" i="4"/>
  <c r="U48" i="8" s="1"/>
  <c r="I14" i="4"/>
  <c r="U38" i="8" s="1"/>
  <c r="S10" i="7" a="1"/>
  <c r="S10" i="7" s="1"/>
  <c r="S13" i="7" a="1"/>
  <c r="S13" i="7" s="1"/>
  <c r="S15" i="7" a="1"/>
  <c r="S15" i="7" s="1"/>
  <c r="O24" i="7"/>
  <c r="E28" i="7" s="1"/>
  <c r="S17" i="7" a="1"/>
  <c r="S17" i="7" s="1"/>
  <c r="S14" i="7" a="1"/>
  <c r="S14" i="7" s="1"/>
  <c r="S21" i="7"/>
  <c r="S16" i="7" a="1"/>
  <c r="S16" i="7" s="1"/>
  <c r="S12" i="7" a="1"/>
  <c r="S12" i="7" s="1"/>
  <c r="G18" i="4"/>
  <c r="G17" i="4"/>
  <c r="G15" i="4"/>
  <c r="G13" i="4"/>
  <c r="G14" i="4"/>
  <c r="B8" i="4"/>
  <c r="C10" i="7"/>
  <c r="F79" i="2" a="1"/>
  <c r="F79" i="2" s="1"/>
  <c r="F81" i="2" a="1"/>
  <c r="F81" i="2" s="1"/>
  <c r="F83" i="2" a="1"/>
  <c r="F83" i="2" s="1"/>
  <c r="F87" i="2" a="1"/>
  <c r="F87" i="2" s="1"/>
  <c r="F89" i="2" a="1"/>
  <c r="F89" i="2" s="1"/>
  <c r="F91" i="2" a="1"/>
  <c r="F91" i="2" s="1"/>
  <c r="F93" i="2" a="1"/>
  <c r="F93" i="2" s="1"/>
  <c r="F95" i="2" a="1"/>
  <c r="F95" i="2" s="1"/>
  <c r="F97" i="2" a="1"/>
  <c r="F97" i="2" s="1"/>
  <c r="F99" i="2" a="1"/>
  <c r="F99" i="2" s="1"/>
  <c r="F101" i="2" a="1"/>
  <c r="F101" i="2" s="1"/>
  <c r="F103" i="2" a="1"/>
  <c r="F103" i="2" s="1"/>
  <c r="F105" i="2" a="1"/>
  <c r="F105" i="2" s="1"/>
  <c r="F107" i="2" a="1"/>
  <c r="F107" i="2" s="1"/>
  <c r="F109" i="2" a="1"/>
  <c r="F109" i="2" s="1"/>
  <c r="F111" i="2" a="1"/>
  <c r="F111" i="2" s="1"/>
  <c r="F113" i="2" a="1"/>
  <c r="F113" i="2" s="1"/>
  <c r="F115" i="2" a="1"/>
  <c r="F115" i="2" s="1"/>
  <c r="F117" i="2" a="1"/>
  <c r="F117" i="2" s="1"/>
  <c r="F119" i="2" a="1"/>
  <c r="F119" i="2" s="1"/>
  <c r="F121" i="2" a="1"/>
  <c r="F121" i="2" s="1"/>
  <c r="F123" i="2" a="1"/>
  <c r="F123" i="2" s="1"/>
  <c r="F125" i="2" a="1"/>
  <c r="F125" i="2" s="1"/>
  <c r="F127" i="2" a="1"/>
  <c r="F127" i="2" s="1"/>
  <c r="F129" i="2" a="1"/>
  <c r="F129" i="2" s="1"/>
  <c r="F131" i="2" a="1"/>
  <c r="F131" i="2" s="1"/>
  <c r="F133" i="2" a="1"/>
  <c r="F133" i="2" s="1"/>
  <c r="F135" i="2" a="1"/>
  <c r="F135" i="2" s="1"/>
  <c r="F137" i="2" a="1"/>
  <c r="F137" i="2" s="1"/>
  <c r="F139" i="2" a="1"/>
  <c r="F139" i="2" s="1"/>
  <c r="F141" i="2" a="1"/>
  <c r="F141" i="2" s="1"/>
  <c r="F143" i="2" a="1"/>
  <c r="F143" i="2" s="1"/>
  <c r="F145" i="2" a="1"/>
  <c r="F145" i="2" s="1"/>
  <c r="F147" i="2" a="1"/>
  <c r="F147" i="2" s="1"/>
  <c r="F77" i="2" a="1"/>
  <c r="F77" i="2" s="1"/>
  <c r="F78" i="2" a="1"/>
  <c r="F78" i="2" s="1"/>
  <c r="F80" i="2" a="1"/>
  <c r="F80" i="2" s="1"/>
  <c r="F82" i="2" a="1"/>
  <c r="F82" i="2" s="1"/>
  <c r="F84" i="2" a="1"/>
  <c r="F84" i="2" s="1"/>
  <c r="F86" i="2" a="1"/>
  <c r="F86" i="2" s="1"/>
  <c r="F88" i="2" a="1"/>
  <c r="F88" i="2" s="1"/>
  <c r="F90" i="2" a="1"/>
  <c r="F90" i="2" s="1"/>
  <c r="F92" i="2" a="1"/>
  <c r="F92" i="2" s="1"/>
  <c r="F94" i="2" a="1"/>
  <c r="F94" i="2" s="1"/>
  <c r="F96" i="2" a="1"/>
  <c r="F96" i="2" s="1"/>
  <c r="F98" i="2" a="1"/>
  <c r="F98" i="2" s="1"/>
  <c r="F100" i="2" a="1"/>
  <c r="F100" i="2" s="1"/>
  <c r="F102" i="2" a="1"/>
  <c r="F102" i="2" s="1"/>
  <c r="F104" i="2" a="1"/>
  <c r="F104" i="2" s="1"/>
  <c r="F106" i="2" a="1"/>
  <c r="F106" i="2" s="1"/>
  <c r="F108" i="2" a="1"/>
  <c r="F108" i="2" s="1"/>
  <c r="F110" i="2" a="1"/>
  <c r="F110" i="2" s="1"/>
  <c r="F112" i="2" a="1"/>
  <c r="F112" i="2" s="1"/>
  <c r="F114" i="2" a="1"/>
  <c r="F114" i="2" s="1"/>
  <c r="F116" i="2" a="1"/>
  <c r="F116" i="2" s="1"/>
  <c r="F118" i="2" a="1"/>
  <c r="F118" i="2" s="1"/>
  <c r="F120" i="2" a="1"/>
  <c r="F120" i="2" s="1"/>
  <c r="F122" i="2" a="1"/>
  <c r="F122" i="2" s="1"/>
  <c r="F124" i="2" a="1"/>
  <c r="F124" i="2" s="1"/>
  <c r="F126" i="2" a="1"/>
  <c r="F126" i="2" s="1"/>
  <c r="F128" i="2" a="1"/>
  <c r="F128" i="2" s="1"/>
  <c r="F130" i="2" a="1"/>
  <c r="F130" i="2" s="1"/>
  <c r="F132" i="2" a="1"/>
  <c r="F132" i="2" s="1"/>
  <c r="F134" i="2" a="1"/>
  <c r="F134" i="2" s="1"/>
  <c r="F136" i="2" a="1"/>
  <c r="F136" i="2" s="1"/>
  <c r="F138" i="2" a="1"/>
  <c r="F138" i="2" s="1"/>
  <c r="F140" i="2" a="1"/>
  <c r="F140" i="2" s="1"/>
  <c r="F142" i="2" a="1"/>
  <c r="F142" i="2" s="1"/>
  <c r="F144" i="2" a="1"/>
  <c r="F144" i="2" s="1"/>
  <c r="F146" i="2" a="1"/>
  <c r="F146" i="2" s="1"/>
  <c r="F148" i="2" a="1"/>
  <c r="F148" i="2" s="1"/>
  <c r="B21" i="4"/>
  <c r="B15" i="4"/>
  <c r="B9" i="4"/>
  <c r="B6" i="4"/>
  <c r="B3" i="4"/>
  <c r="B5" i="4"/>
  <c r="B14" i="4"/>
  <c r="B17" i="4"/>
  <c r="B20" i="4"/>
  <c r="B18" i="4"/>
  <c r="B2" i="4"/>
  <c r="M22" i="7" a="1"/>
  <c r="Q22" i="7" a="1"/>
  <c r="L22" i="7" a="1"/>
  <c r="L22" i="7" l="1"/>
  <c r="M22" i="7"/>
  <c r="M21" i="7" s="1"/>
  <c r="Q22" i="7"/>
  <c r="Q21" i="7" s="1"/>
  <c r="I148" i="2"/>
  <c r="H148" i="2"/>
  <c r="G148" i="2"/>
  <c r="J148" i="2"/>
  <c r="I144" i="2"/>
  <c r="H144" i="2"/>
  <c r="G144" i="2"/>
  <c r="J144" i="2"/>
  <c r="I140" i="2"/>
  <c r="H140" i="2"/>
  <c r="G140" i="2"/>
  <c r="J140" i="2"/>
  <c r="I136" i="2"/>
  <c r="H136" i="2"/>
  <c r="G136" i="2"/>
  <c r="J136" i="2"/>
  <c r="I132" i="2"/>
  <c r="H132" i="2"/>
  <c r="G132" i="2"/>
  <c r="J132" i="2"/>
  <c r="I128" i="2"/>
  <c r="H128" i="2"/>
  <c r="G128" i="2"/>
  <c r="J128" i="2"/>
  <c r="I124" i="2"/>
  <c r="H124" i="2"/>
  <c r="G124" i="2"/>
  <c r="J124" i="2"/>
  <c r="I120" i="2"/>
  <c r="H120" i="2"/>
  <c r="G120" i="2"/>
  <c r="J120" i="2"/>
  <c r="I116" i="2"/>
  <c r="H116" i="2"/>
  <c r="G116" i="2"/>
  <c r="J116" i="2"/>
  <c r="I112" i="2"/>
  <c r="H112" i="2"/>
  <c r="G112" i="2"/>
  <c r="J112" i="2"/>
  <c r="I108" i="2"/>
  <c r="H108" i="2"/>
  <c r="G108" i="2"/>
  <c r="J108" i="2"/>
  <c r="I104" i="2"/>
  <c r="H104" i="2"/>
  <c r="G104" i="2"/>
  <c r="J104" i="2"/>
  <c r="I100" i="2"/>
  <c r="H100" i="2"/>
  <c r="J100" i="2"/>
  <c r="G100" i="2"/>
  <c r="I96" i="2"/>
  <c r="H96" i="2"/>
  <c r="J96" i="2"/>
  <c r="G96" i="2"/>
  <c r="I92" i="2"/>
  <c r="H92" i="2"/>
  <c r="J92" i="2"/>
  <c r="G92" i="2"/>
  <c r="I88" i="2"/>
  <c r="H88" i="2"/>
  <c r="J88" i="2"/>
  <c r="G88" i="2"/>
  <c r="I84" i="2"/>
  <c r="H84" i="2"/>
  <c r="J84" i="2"/>
  <c r="G84" i="2"/>
  <c r="I80" i="2"/>
  <c r="H80" i="2"/>
  <c r="J80" i="2"/>
  <c r="G80" i="2"/>
  <c r="H147" i="2"/>
  <c r="J147" i="2"/>
  <c r="G147" i="2"/>
  <c r="I147" i="2"/>
  <c r="H143" i="2"/>
  <c r="J143" i="2"/>
  <c r="G143" i="2"/>
  <c r="I143" i="2"/>
  <c r="H139" i="2"/>
  <c r="J139" i="2"/>
  <c r="G139" i="2"/>
  <c r="I139" i="2"/>
  <c r="H135" i="2"/>
  <c r="J135" i="2"/>
  <c r="G135" i="2"/>
  <c r="I135" i="2"/>
  <c r="H131" i="2"/>
  <c r="J131" i="2"/>
  <c r="G131" i="2"/>
  <c r="I131" i="2"/>
  <c r="H127" i="2"/>
  <c r="J127" i="2"/>
  <c r="G127" i="2"/>
  <c r="I127" i="2"/>
  <c r="H123" i="2"/>
  <c r="J123" i="2"/>
  <c r="G123" i="2"/>
  <c r="I123" i="2"/>
  <c r="H119" i="2"/>
  <c r="J119" i="2"/>
  <c r="G119" i="2"/>
  <c r="I119" i="2"/>
  <c r="H115" i="2"/>
  <c r="J115" i="2"/>
  <c r="G115" i="2"/>
  <c r="I115" i="2"/>
  <c r="H111" i="2"/>
  <c r="J111" i="2"/>
  <c r="G111" i="2"/>
  <c r="I111" i="2"/>
  <c r="H107" i="2"/>
  <c r="J107" i="2"/>
  <c r="G107" i="2"/>
  <c r="I107" i="2"/>
  <c r="H103" i="2"/>
  <c r="J103" i="2"/>
  <c r="G103" i="2"/>
  <c r="I103" i="2"/>
  <c r="H99" i="2"/>
  <c r="J99" i="2"/>
  <c r="G99" i="2"/>
  <c r="I99" i="2"/>
  <c r="H95" i="2"/>
  <c r="J95" i="2"/>
  <c r="G95" i="2"/>
  <c r="I95" i="2"/>
  <c r="H91" i="2"/>
  <c r="J91" i="2"/>
  <c r="G91" i="2"/>
  <c r="I91" i="2"/>
  <c r="H87" i="2"/>
  <c r="J87" i="2"/>
  <c r="G87" i="2"/>
  <c r="I87" i="2"/>
  <c r="H83" i="2"/>
  <c r="J83" i="2"/>
  <c r="G83" i="2"/>
  <c r="I83" i="2"/>
  <c r="H79" i="2"/>
  <c r="J79" i="2"/>
  <c r="G79" i="2"/>
  <c r="I79" i="2"/>
  <c r="I146" i="2"/>
  <c r="J146" i="2"/>
  <c r="H146" i="2"/>
  <c r="G146" i="2"/>
  <c r="I142" i="2"/>
  <c r="J142" i="2"/>
  <c r="H142" i="2"/>
  <c r="G142" i="2"/>
  <c r="I138" i="2"/>
  <c r="J138" i="2"/>
  <c r="H138" i="2"/>
  <c r="G138" i="2"/>
  <c r="I134" i="2"/>
  <c r="J134" i="2"/>
  <c r="H134" i="2"/>
  <c r="G134" i="2"/>
  <c r="I130" i="2"/>
  <c r="J130" i="2"/>
  <c r="H130" i="2"/>
  <c r="G130" i="2"/>
  <c r="I126" i="2"/>
  <c r="J126" i="2"/>
  <c r="H126" i="2"/>
  <c r="G126" i="2"/>
  <c r="I122" i="2"/>
  <c r="J122" i="2"/>
  <c r="H122" i="2"/>
  <c r="G122" i="2"/>
  <c r="I118" i="2"/>
  <c r="J118" i="2"/>
  <c r="H118" i="2"/>
  <c r="G118" i="2"/>
  <c r="I114" i="2"/>
  <c r="J114" i="2"/>
  <c r="H114" i="2"/>
  <c r="G114" i="2"/>
  <c r="I110" i="2"/>
  <c r="J110" i="2"/>
  <c r="H110" i="2"/>
  <c r="G110" i="2"/>
  <c r="I106" i="2"/>
  <c r="J106" i="2"/>
  <c r="H106" i="2"/>
  <c r="G106" i="2"/>
  <c r="I102" i="2"/>
  <c r="H102" i="2"/>
  <c r="J102" i="2"/>
  <c r="G102" i="2"/>
  <c r="I98" i="2"/>
  <c r="H98" i="2"/>
  <c r="J98" i="2"/>
  <c r="G98" i="2"/>
  <c r="I94" i="2"/>
  <c r="H94" i="2"/>
  <c r="J94" i="2"/>
  <c r="G94" i="2"/>
  <c r="I90" i="2"/>
  <c r="H90" i="2"/>
  <c r="J90" i="2"/>
  <c r="G90" i="2"/>
  <c r="I86" i="2"/>
  <c r="H86" i="2"/>
  <c r="J86" i="2"/>
  <c r="G86" i="2"/>
  <c r="I82" i="2"/>
  <c r="H82" i="2"/>
  <c r="J82" i="2"/>
  <c r="G82" i="2"/>
  <c r="I78" i="2"/>
  <c r="H78" i="2"/>
  <c r="J78" i="2"/>
  <c r="G78" i="2"/>
  <c r="J77" i="2"/>
  <c r="H77" i="2"/>
  <c r="G77" i="2"/>
  <c r="I77" i="2"/>
  <c r="H145" i="2"/>
  <c r="J145" i="2"/>
  <c r="G145" i="2"/>
  <c r="I145" i="2"/>
  <c r="H141" i="2"/>
  <c r="J141" i="2"/>
  <c r="G141" i="2"/>
  <c r="I141" i="2"/>
  <c r="H137" i="2"/>
  <c r="J137" i="2"/>
  <c r="G137" i="2"/>
  <c r="I137" i="2"/>
  <c r="H133" i="2"/>
  <c r="J133" i="2"/>
  <c r="G133" i="2"/>
  <c r="I133" i="2"/>
  <c r="H129" i="2"/>
  <c r="J129" i="2"/>
  <c r="G129" i="2"/>
  <c r="I129" i="2"/>
  <c r="H125" i="2"/>
  <c r="J125" i="2"/>
  <c r="G125" i="2"/>
  <c r="I125" i="2"/>
  <c r="H121" i="2"/>
  <c r="J121" i="2"/>
  <c r="G121" i="2"/>
  <c r="I121" i="2"/>
  <c r="H117" i="2"/>
  <c r="J117" i="2"/>
  <c r="G117" i="2"/>
  <c r="I117" i="2"/>
  <c r="H113" i="2"/>
  <c r="J113" i="2"/>
  <c r="G113" i="2"/>
  <c r="I113" i="2"/>
  <c r="H109" i="2"/>
  <c r="J109" i="2"/>
  <c r="G109" i="2"/>
  <c r="I109" i="2"/>
  <c r="H105" i="2"/>
  <c r="J105" i="2"/>
  <c r="G105" i="2"/>
  <c r="I105" i="2"/>
  <c r="H101" i="2"/>
  <c r="J101" i="2"/>
  <c r="G101" i="2"/>
  <c r="I101" i="2"/>
  <c r="H97" i="2"/>
  <c r="J97" i="2"/>
  <c r="G97" i="2"/>
  <c r="I97" i="2"/>
  <c r="H93" i="2"/>
  <c r="J93" i="2"/>
  <c r="G93" i="2"/>
  <c r="I93" i="2"/>
  <c r="H89" i="2"/>
  <c r="J89" i="2"/>
  <c r="G89" i="2"/>
  <c r="I89" i="2"/>
  <c r="H85" i="2"/>
  <c r="J85" i="2"/>
  <c r="G85" i="2"/>
  <c r="I85" i="2"/>
  <c r="H81" i="2"/>
  <c r="J81" i="2"/>
  <c r="G81" i="2"/>
  <c r="I81" i="2"/>
  <c r="R22" i="7" a="1"/>
  <c r="N24" i="7" a="1"/>
  <c r="N22" i="7" a="1"/>
  <c r="O22" i="7" a="1"/>
  <c r="P22" i="7" a="1"/>
  <c r="P22" i="7" l="1"/>
  <c r="P21" i="7" s="1"/>
  <c r="N24" i="7"/>
  <c r="D28" i="7" s="1"/>
  <c r="R22" i="7"/>
  <c r="R21" i="7" s="1"/>
  <c r="O22" i="7"/>
  <c r="O21" i="7" s="1"/>
  <c r="N22" i="7"/>
  <c r="N21" i="7" s="1"/>
  <c r="K149" i="2"/>
  <c r="K94" i="2"/>
  <c r="K98" i="2"/>
  <c r="K102" i="2"/>
  <c r="K106" i="2"/>
  <c r="K110" i="2"/>
  <c r="K114" i="2"/>
  <c r="K118" i="2"/>
  <c r="K122" i="2"/>
  <c r="K130" i="2"/>
  <c r="K138" i="2"/>
  <c r="K146" i="2"/>
  <c r="K79" i="2"/>
  <c r="K87" i="2"/>
  <c r="K95" i="2"/>
  <c r="K103" i="2"/>
  <c r="K111" i="2"/>
  <c r="K127" i="2"/>
  <c r="K135" i="2"/>
  <c r="K143" i="2"/>
  <c r="K80" i="2"/>
  <c r="K88" i="2"/>
  <c r="K96" i="2"/>
  <c r="K104" i="2"/>
  <c r="K112" i="2"/>
  <c r="K120" i="2"/>
  <c r="K124" i="2"/>
  <c r="K128" i="2"/>
  <c r="K136" i="2"/>
  <c r="K144" i="2"/>
  <c r="K81" i="2"/>
  <c r="K89" i="2"/>
  <c r="K97" i="2"/>
  <c r="K105" i="2"/>
  <c r="K109" i="2"/>
  <c r="K113" i="2"/>
  <c r="K117" i="2"/>
  <c r="K121" i="2"/>
  <c r="K125" i="2"/>
  <c r="K86" i="2"/>
  <c r="K82" i="2"/>
  <c r="K90" i="2"/>
  <c r="K126" i="2"/>
  <c r="K134" i="2"/>
  <c r="K142" i="2"/>
  <c r="K78" i="2"/>
  <c r="K83" i="2"/>
  <c r="K91" i="2"/>
  <c r="K99" i="2"/>
  <c r="K107" i="2"/>
  <c r="K115" i="2"/>
  <c r="K119" i="2"/>
  <c r="K123" i="2"/>
  <c r="K131" i="2"/>
  <c r="K139" i="2"/>
  <c r="K147" i="2"/>
  <c r="K84" i="2"/>
  <c r="K92" i="2"/>
  <c r="K100" i="2"/>
  <c r="K108" i="2"/>
  <c r="K116" i="2"/>
  <c r="K132" i="2"/>
  <c r="K140" i="2"/>
  <c r="K148" i="2"/>
  <c r="K85" i="2"/>
  <c r="K93" i="2"/>
  <c r="K101" i="2"/>
  <c r="K129" i="2"/>
  <c r="K133" i="2"/>
  <c r="K137" i="2"/>
  <c r="K141" i="2"/>
  <c r="K145" i="2"/>
  <c r="L27" i="7" l="1" a="1"/>
  <c r="L36" i="7" s="1"/>
  <c r="M24" i="7" a="1"/>
  <c r="L35" i="7" l="1"/>
  <c r="L33" i="7"/>
  <c r="L37" i="7"/>
  <c r="L32" i="7"/>
  <c r="L29" i="7"/>
  <c r="L30" i="7"/>
  <c r="L31" i="7"/>
  <c r="L27" i="7"/>
  <c r="L34" i="7"/>
  <c r="L28" i="7"/>
  <c r="M24" i="7"/>
  <c r="M26" i="7" s="1" a="1"/>
  <c r="R26" i="7" s="1"/>
  <c r="C28" i="7" l="1"/>
  <c r="M26" i="7"/>
  <c r="M34" i="7" s="1" a="1"/>
  <c r="M34" i="7" s="1"/>
  <c r="N26" i="7"/>
  <c r="N27" i="7" s="1" a="1"/>
  <c r="N27" i="7" s="1"/>
  <c r="Q26" i="7"/>
  <c r="Q33" i="7" s="1" a="1"/>
  <c r="Q33" i="7" s="1"/>
  <c r="O26" i="7"/>
  <c r="O30" i="7" s="1" a="1"/>
  <c r="O30" i="7" s="1"/>
  <c r="P26" i="7"/>
  <c r="P28" i="7" s="1" a="1"/>
  <c r="P28" i="7" s="1"/>
  <c r="P30" i="7" l="1" a="1"/>
  <c r="P30" i="7" s="1"/>
  <c r="M30" i="7" a="1"/>
  <c r="M30" i="7" s="1"/>
  <c r="M32" i="7" a="1"/>
  <c r="M32" i="7" s="1"/>
  <c r="P34" i="7" a="1"/>
  <c r="P34" i="7" s="1"/>
  <c r="P27" i="7" a="1"/>
  <c r="P27" i="7" s="1"/>
  <c r="P29" i="7" a="1"/>
  <c r="P29" i="7" s="1"/>
  <c r="M29" i="7" a="1"/>
  <c r="M29" i="7" s="1"/>
  <c r="M37" i="7" a="1"/>
  <c r="M37" i="7" s="1"/>
  <c r="P37" i="7" a="1"/>
  <c r="P37" i="7" s="1"/>
  <c r="P32" i="7" a="1"/>
  <c r="P32" i="7" s="1"/>
  <c r="P31" i="7" a="1"/>
  <c r="P31" i="7" s="1"/>
  <c r="M35" i="7" a="1"/>
  <c r="M35" i="7" s="1"/>
  <c r="M28" i="7" a="1"/>
  <c r="M28" i="7" s="1"/>
  <c r="M33" i="7" a="1"/>
  <c r="M33" i="7" s="1"/>
  <c r="P35" i="7" a="1"/>
  <c r="P35" i="7" s="1"/>
  <c r="P36" i="7" a="1"/>
  <c r="P36" i="7" s="1"/>
  <c r="P33" i="7" a="1"/>
  <c r="P33" i="7" s="1"/>
  <c r="M31" i="7" a="1"/>
  <c r="M31" i="7" s="1"/>
  <c r="M27" i="7" a="1"/>
  <c r="M27" i="7" s="1"/>
  <c r="M36" i="7" a="1"/>
  <c r="M36" i="7" s="1"/>
  <c r="Q28" i="7" a="1"/>
  <c r="Q28" i="7" s="1"/>
  <c r="Q27" i="7" a="1"/>
  <c r="Q27" i="7" s="1"/>
  <c r="Q29" i="7" a="1"/>
  <c r="Q29" i="7" s="1"/>
  <c r="Q30" i="7" a="1"/>
  <c r="Q30" i="7" s="1"/>
  <c r="Q37" i="7" a="1"/>
  <c r="Q37" i="7" s="1"/>
  <c r="O33" i="7" a="1"/>
  <c r="O33" i="7" s="1"/>
  <c r="N29" i="7" a="1"/>
  <c r="N29" i="7" s="1"/>
  <c r="O32" i="7" a="1"/>
  <c r="O32" i="7" s="1"/>
  <c r="N34" i="7" a="1"/>
  <c r="N34" i="7" s="1"/>
  <c r="O36" i="7" a="1"/>
  <c r="O36" i="7" s="1"/>
  <c r="O27" i="7" a="1"/>
  <c r="O27" i="7" s="1"/>
  <c r="O35" i="7" a="1"/>
  <c r="O35" i="7" s="1"/>
  <c r="N37" i="7" a="1"/>
  <c r="N37" i="7" s="1"/>
  <c r="N30" i="7" a="1"/>
  <c r="N30" i="7" s="1"/>
  <c r="N31" i="7" a="1"/>
  <c r="N31" i="7" s="1"/>
  <c r="O34" i="7" a="1"/>
  <c r="O34" i="7" s="1"/>
  <c r="O29" i="7" a="1"/>
  <c r="O29" i="7" s="1"/>
  <c r="O37" i="7" a="1"/>
  <c r="O37" i="7" s="1"/>
  <c r="O31" i="7" a="1"/>
  <c r="O31" i="7" s="1"/>
  <c r="O28" i="7" a="1"/>
  <c r="O28" i="7" s="1"/>
  <c r="N33" i="7" a="1"/>
  <c r="N33" i="7" s="1"/>
  <c r="N32" i="7" a="1"/>
  <c r="N32" i="7" s="1"/>
  <c r="N36" i="7" a="1"/>
  <c r="N36" i="7" s="1"/>
  <c r="N28" i="7" a="1"/>
  <c r="N28" i="7" s="1"/>
  <c r="N35" i="7" a="1"/>
  <c r="N35" i="7" s="1"/>
  <c r="Q34" i="7" a="1"/>
  <c r="Q34" i="7" s="1"/>
  <c r="Q31" i="7" a="1"/>
  <c r="Q31" i="7" s="1"/>
  <c r="Q32" i="7" a="1"/>
  <c r="Q32" i="7" s="1"/>
  <c r="Q36" i="7" a="1"/>
  <c r="Q36" i="7" s="1"/>
  <c r="Q35" i="7" a="1"/>
  <c r="Q35" i="7" s="1"/>
  <c r="O41" i="7" l="1"/>
  <c r="E29" i="7" s="1"/>
  <c r="R38" i="7"/>
  <c r="R29" i="7" a="1"/>
  <c r="R29" i="7" s="1"/>
  <c r="R31" i="7" a="1"/>
  <c r="R31" i="7" s="1"/>
  <c r="R28" i="7" a="1"/>
  <c r="R28" i="7" s="1"/>
  <c r="R35" i="7" a="1"/>
  <c r="R35" i="7" s="1"/>
  <c r="R34" i="7" a="1"/>
  <c r="R34" i="7" s="1"/>
  <c r="R32" i="7" a="1"/>
  <c r="R32" i="7" s="1"/>
  <c r="R37" i="7" a="1"/>
  <c r="R37" i="7" s="1"/>
  <c r="R30" i="7" a="1"/>
  <c r="R30" i="7" s="1"/>
  <c r="R33" i="7" a="1"/>
  <c r="R33" i="7" s="1"/>
  <c r="R36" i="7" a="1"/>
  <c r="R36" i="7" s="1"/>
  <c r="R27" i="7" a="1"/>
  <c r="R27" i="7" s="1"/>
  <c r="N39" i="7" a="1"/>
  <c r="N39" i="7" l="1"/>
  <c r="N38" i="7" s="1"/>
  <c r="M39" i="7" a="1"/>
  <c r="P39" i="7" a="1"/>
  <c r="L39" i="7" a="1"/>
  <c r="R39" i="7" a="1"/>
  <c r="N41" i="7" a="1"/>
  <c r="Q39" i="7" a="1"/>
  <c r="O39" i="7" a="1"/>
  <c r="Q39" i="7" l="1"/>
  <c r="Q38" i="7" s="1"/>
  <c r="P39" i="7"/>
  <c r="P38" i="7" s="1"/>
  <c r="L39" i="7"/>
  <c r="O39" i="7"/>
  <c r="O38" i="7" s="1"/>
  <c r="M39" i="7"/>
  <c r="M38" i="7" s="1"/>
  <c r="R39" i="7"/>
  <c r="N41" i="7"/>
  <c r="D29" i="7" s="1"/>
  <c r="L44" i="7" l="1" a="1"/>
  <c r="L49" i="7" s="1"/>
  <c r="M41" i="7" a="1"/>
  <c r="L45" i="7" l="1"/>
  <c r="L44" i="7"/>
  <c r="L47" i="7"/>
  <c r="L50" i="7"/>
  <c r="L48" i="7"/>
  <c r="L46" i="7"/>
  <c r="L52" i="7"/>
  <c r="L53" i="7"/>
  <c r="L51" i="7"/>
  <c r="M41" i="7"/>
  <c r="M43" i="7" l="1" a="1"/>
  <c r="C29" i="7"/>
  <c r="P43" i="7" l="1"/>
  <c r="N43" i="7"/>
  <c r="M43" i="7"/>
  <c r="O43" i="7"/>
  <c r="O52" i="7" l="1" a="1"/>
  <c r="O52" i="7" s="1"/>
  <c r="O47" i="7" a="1"/>
  <c r="O47" i="7" s="1"/>
  <c r="O48" i="7" a="1"/>
  <c r="O48" i="7" s="1"/>
  <c r="O50" i="7" a="1"/>
  <c r="O50" i="7" s="1"/>
  <c r="O44" i="7" a="1"/>
  <c r="O44" i="7" s="1"/>
  <c r="O49" i="7" a="1"/>
  <c r="O49" i="7" s="1"/>
  <c r="O51" i="7" a="1"/>
  <c r="O51" i="7" s="1"/>
  <c r="O53" i="7" a="1"/>
  <c r="O53" i="7" s="1"/>
  <c r="O46" i="7" a="1"/>
  <c r="O46" i="7" s="1"/>
  <c r="O45" i="7" a="1"/>
  <c r="O45" i="7" s="1"/>
  <c r="M45" i="7" a="1"/>
  <c r="M45" i="7" s="1"/>
  <c r="M48" i="7" a="1"/>
  <c r="M48" i="7" s="1"/>
  <c r="M46" i="7" a="1"/>
  <c r="M46" i="7" s="1"/>
  <c r="M44" i="7" a="1"/>
  <c r="M44" i="7" s="1"/>
  <c r="M47" i="7" a="1"/>
  <c r="M47" i="7" s="1"/>
  <c r="M51" i="7" a="1"/>
  <c r="M51" i="7" s="1"/>
  <c r="M52" i="7" a="1"/>
  <c r="M52" i="7" s="1"/>
  <c r="M53" i="7" a="1"/>
  <c r="M53" i="7" s="1"/>
  <c r="M50" i="7" a="1"/>
  <c r="M50" i="7" s="1"/>
  <c r="M49" i="7" a="1"/>
  <c r="M49" i="7" s="1"/>
  <c r="N46" i="7" a="1"/>
  <c r="N46" i="7" s="1"/>
  <c r="N45" i="7" a="1"/>
  <c r="N45" i="7" s="1"/>
  <c r="N49" i="7" a="1"/>
  <c r="N49" i="7" s="1"/>
  <c r="N52" i="7" a="1"/>
  <c r="N52" i="7" s="1"/>
  <c r="N48" i="7" a="1"/>
  <c r="N48" i="7" s="1"/>
  <c r="N44" i="7" a="1"/>
  <c r="N44" i="7" s="1"/>
  <c r="N50" i="7" a="1"/>
  <c r="N50" i="7" s="1"/>
  <c r="N47" i="7" a="1"/>
  <c r="N47" i="7" s="1"/>
  <c r="N53" i="7" a="1"/>
  <c r="N53" i="7" s="1"/>
  <c r="N51" i="7" a="1"/>
  <c r="N51" i="7" s="1"/>
  <c r="P50" i="7" a="1"/>
  <c r="P50" i="7" s="1"/>
  <c r="P53" i="7" a="1"/>
  <c r="P53" i="7" s="1"/>
  <c r="P51" i="7" a="1"/>
  <c r="P51" i="7" s="1"/>
  <c r="P52" i="7" a="1"/>
  <c r="P52" i="7" s="1"/>
  <c r="P49" i="7" a="1"/>
  <c r="P49" i="7" s="1"/>
  <c r="P44" i="7" a="1"/>
  <c r="P44" i="7" s="1"/>
  <c r="P47" i="7" a="1"/>
  <c r="P47" i="7" s="1"/>
  <c r="P48" i="7" a="1"/>
  <c r="P48" i="7" s="1"/>
  <c r="P46" i="7" a="1"/>
  <c r="P46" i="7" s="1"/>
  <c r="P45" i="7" a="1"/>
  <c r="P45" i="7" s="1"/>
  <c r="Q53" i="7" l="1" a="1"/>
  <c r="Q53" i="7" s="1"/>
  <c r="Q46" i="7" a="1"/>
  <c r="Q46" i="7" s="1"/>
  <c r="Q47" i="7" a="1"/>
  <c r="Q47" i="7" s="1"/>
  <c r="Q48" i="7" a="1"/>
  <c r="Q48" i="7" s="1"/>
  <c r="Q52" i="7" a="1"/>
  <c r="Q52" i="7" s="1"/>
  <c r="Q45" i="7" a="1"/>
  <c r="Q45" i="7" s="1"/>
  <c r="Q49" i="7" a="1"/>
  <c r="Q49" i="7" s="1"/>
  <c r="Q44" i="7" a="1"/>
  <c r="Q44" i="7" s="1"/>
  <c r="Q54" i="7"/>
  <c r="O57" i="7" s="1"/>
  <c r="E30" i="7" s="1"/>
  <c r="Q51" i="7" a="1"/>
  <c r="Q51" i="7" s="1"/>
  <c r="Q50" i="7" a="1"/>
  <c r="Q50" i="7" s="1"/>
  <c r="M55" i="7" a="1"/>
  <c r="M55" i="7" l="1"/>
  <c r="M54" i="7" s="1"/>
  <c r="L55" i="7" a="1"/>
  <c r="P55" i="7" a="1"/>
  <c r="N57" i="7" a="1"/>
  <c r="N55" i="7" a="1"/>
  <c r="O55" i="7" a="1"/>
  <c r="P55" i="7" l="1"/>
  <c r="P54" i="7" s="1"/>
  <c r="L55" i="7"/>
  <c r="N55" i="7"/>
  <c r="N54" i="7" s="1"/>
  <c r="O55" i="7"/>
  <c r="O54" i="7" s="1"/>
  <c r="N57" i="7"/>
  <c r="D30" i="7" s="1"/>
  <c r="M57" i="7" a="1"/>
  <c r="L60" i="7" l="1" a="1"/>
  <c r="L63" i="7" s="1"/>
  <c r="M57" i="7"/>
  <c r="L61" i="7" l="1"/>
  <c r="L65" i="7"/>
  <c r="L67" i="7"/>
  <c r="L62" i="7"/>
  <c r="L66" i="7"/>
  <c r="L60" i="7"/>
  <c r="L68" i="7"/>
  <c r="L64" i="7"/>
  <c r="M59" i="7" a="1"/>
  <c r="C30" i="7"/>
  <c r="O59" i="7" l="1"/>
  <c r="M59" i="7"/>
  <c r="N59" i="7"/>
  <c r="N62" i="7" l="1" a="1"/>
  <c r="N62" i="7" s="1"/>
  <c r="N68" i="7" a="1"/>
  <c r="N68" i="7" s="1"/>
  <c r="N61" i="7" a="1"/>
  <c r="N61" i="7" s="1"/>
  <c r="N60" i="7" a="1"/>
  <c r="N60" i="7" s="1"/>
  <c r="N67" i="7" a="1"/>
  <c r="N67" i="7" s="1"/>
  <c r="N66" i="7" a="1"/>
  <c r="N66" i="7" s="1"/>
  <c r="N65" i="7" a="1"/>
  <c r="N65" i="7" s="1"/>
  <c r="N64" i="7" a="1"/>
  <c r="N64" i="7" s="1"/>
  <c r="N63" i="7" a="1"/>
  <c r="N63" i="7" s="1"/>
  <c r="M65" i="7" a="1"/>
  <c r="M65" i="7" s="1"/>
  <c r="M64" i="7" a="1"/>
  <c r="M64" i="7" s="1"/>
  <c r="M67" i="7" a="1"/>
  <c r="M67" i="7" s="1"/>
  <c r="M66" i="7" a="1"/>
  <c r="M66" i="7" s="1"/>
  <c r="M63" i="7" a="1"/>
  <c r="M63" i="7" s="1"/>
  <c r="M62" i="7" a="1"/>
  <c r="M62" i="7" s="1"/>
  <c r="M68" i="7" a="1"/>
  <c r="M68" i="7" s="1"/>
  <c r="M61" i="7" a="1"/>
  <c r="M61" i="7" s="1"/>
  <c r="M60" i="7" a="1"/>
  <c r="M60" i="7" s="1"/>
  <c r="O61" i="7" a="1"/>
  <c r="O61" i="7" s="1"/>
  <c r="O65" i="7" a="1"/>
  <c r="O65" i="7" s="1"/>
  <c r="O67" i="7" a="1"/>
  <c r="O67" i="7" s="1"/>
  <c r="O66" i="7" a="1"/>
  <c r="O66" i="7" s="1"/>
  <c r="O68" i="7" a="1"/>
  <c r="O68" i="7" s="1"/>
  <c r="O64" i="7" a="1"/>
  <c r="O64" i="7" s="1"/>
  <c r="O63" i="7" a="1"/>
  <c r="O63" i="7" s="1"/>
  <c r="O62" i="7" a="1"/>
  <c r="O62" i="7" s="1"/>
  <c r="O60" i="7" a="1"/>
  <c r="O60" i="7" s="1"/>
  <c r="P63" i="7" l="1" a="1"/>
  <c r="P63" i="7" s="1"/>
  <c r="P61" i="7" a="1"/>
  <c r="P61" i="7" s="1"/>
  <c r="P62" i="7" a="1"/>
  <c r="P62" i="7" s="1"/>
  <c r="P67" i="7" a="1"/>
  <c r="P67" i="7" s="1"/>
  <c r="P65" i="7" a="1"/>
  <c r="P65" i="7" s="1"/>
  <c r="P68" i="7" a="1"/>
  <c r="P68" i="7" s="1"/>
  <c r="P60" i="7" a="1"/>
  <c r="P60" i="7" s="1"/>
  <c r="P64" i="7" a="1"/>
  <c r="P64" i="7" s="1"/>
  <c r="P66" i="7" a="1"/>
  <c r="P66" i="7" s="1"/>
  <c r="P69" i="7"/>
  <c r="O72" i="7" s="1"/>
  <c r="E31" i="7" s="1"/>
  <c r="N70" i="7" a="1"/>
  <c r="N70" i="7" l="1"/>
  <c r="N69" i="7" s="1"/>
  <c r="O70" i="7" a="1"/>
  <c r="L70" i="7" a="1"/>
  <c r="N72" i="7" a="1"/>
  <c r="M70" i="7" a="1"/>
  <c r="O70" i="7" l="1"/>
  <c r="O69" i="7" s="1"/>
  <c r="N72" i="7"/>
  <c r="L78" i="7" s="1" a="1"/>
  <c r="L78" i="7" s="1"/>
  <c r="M70" i="7"/>
  <c r="M69" i="7" s="1"/>
  <c r="L70" i="7"/>
  <c r="M72" i="7" a="1"/>
  <c r="L76" i="7" l="1" a="1"/>
  <c r="L76" i="7" s="1"/>
  <c r="D31" i="7"/>
  <c r="L80" i="7" a="1"/>
  <c r="L80" i="7" s="1"/>
  <c r="L77" i="7" a="1"/>
  <c r="L77" i="7" s="1"/>
  <c r="L75" i="7" a="1"/>
  <c r="L75" i="7" s="1"/>
  <c r="L81" i="7" a="1"/>
  <c r="L81" i="7" s="1"/>
  <c r="L82" i="7" a="1"/>
  <c r="L82" i="7" s="1"/>
  <c r="L79" i="7" a="1"/>
  <c r="L79" i="7" s="1"/>
  <c r="M72" i="7"/>
  <c r="C31" i="7" l="1"/>
  <c r="M74" i="7" a="1"/>
  <c r="M74" i="7" s="1"/>
  <c r="N74" i="7" a="1"/>
  <c r="N74" i="7" s="1"/>
  <c r="N80" i="7" l="1" a="1"/>
  <c r="N80" i="7" s="1"/>
  <c r="N79" i="7" a="1"/>
  <c r="N79" i="7" s="1"/>
  <c r="N75" i="7" a="1"/>
  <c r="N75" i="7" s="1"/>
  <c r="N81" i="7" a="1"/>
  <c r="N81" i="7" s="1"/>
  <c r="N77" i="7" a="1"/>
  <c r="N77" i="7" s="1"/>
  <c r="N82" i="7" a="1"/>
  <c r="N82" i="7" s="1"/>
  <c r="N78" i="7" a="1"/>
  <c r="N78" i="7" s="1"/>
  <c r="N76" i="7" a="1"/>
  <c r="N76" i="7" s="1"/>
  <c r="M79" i="7" a="1"/>
  <c r="M79" i="7" s="1"/>
  <c r="M82" i="7" a="1"/>
  <c r="M82" i="7" s="1"/>
  <c r="M80" i="7" a="1"/>
  <c r="M80" i="7" s="1"/>
  <c r="M76" i="7" a="1"/>
  <c r="M76" i="7" s="1"/>
  <c r="M81" i="7" a="1"/>
  <c r="M81" i="7" s="1"/>
  <c r="M77" i="7" a="1"/>
  <c r="M77" i="7" s="1"/>
  <c r="M78" i="7" a="1"/>
  <c r="M78" i="7" s="1"/>
  <c r="M75" i="7" a="1"/>
  <c r="M75" i="7" s="1"/>
  <c r="O83" i="7" l="1"/>
  <c r="O86" i="7" s="1"/>
  <c r="E32" i="7" s="1"/>
  <c r="O78" i="7" a="1"/>
  <c r="O78" i="7" s="1"/>
  <c r="O81" i="7" a="1"/>
  <c r="O81" i="7" s="1"/>
  <c r="O79" i="7" a="1"/>
  <c r="O79" i="7" s="1"/>
  <c r="O82" i="7" a="1"/>
  <c r="O82" i="7" s="1"/>
  <c r="O77" i="7" a="1"/>
  <c r="O77" i="7" s="1"/>
  <c r="O80" i="7" a="1"/>
  <c r="O80" i="7" s="1"/>
  <c r="O76" i="7" a="1"/>
  <c r="O76" i="7" s="1"/>
  <c r="O75" i="7" a="1"/>
  <c r="O75" i="7" s="1"/>
  <c r="M84" i="7" a="1"/>
  <c r="M84" i="7" l="1"/>
  <c r="M83" i="7" s="1"/>
  <c r="N84" i="7" a="1"/>
  <c r="L84" i="7" a="1"/>
  <c r="N86" i="7" a="1"/>
  <c r="N84" i="7" l="1"/>
  <c r="N83" i="7" s="1"/>
  <c r="L84" i="7"/>
  <c r="N86" i="7"/>
  <c r="L91" i="7" s="1" a="1"/>
  <c r="L91" i="7" s="1"/>
  <c r="M86" i="7" a="1"/>
  <c r="M86" i="7" l="1"/>
  <c r="M88" i="7" s="1" a="1"/>
  <c r="M88" i="7" s="1"/>
  <c r="L95" i="7" a="1"/>
  <c r="L95" i="7" s="1"/>
  <c r="L90" i="7" a="1"/>
  <c r="L90" i="7" s="1"/>
  <c r="L89" i="7" a="1"/>
  <c r="L89" i="7" s="1"/>
  <c r="D32" i="7"/>
  <c r="L94" i="7" a="1"/>
  <c r="L94" i="7" s="1"/>
  <c r="L93" i="7" a="1"/>
  <c r="L93" i="7" s="1"/>
  <c r="L92" i="7" a="1"/>
  <c r="L92" i="7" s="1"/>
  <c r="C32" i="7"/>
  <c r="N88" i="7" l="1" a="1"/>
  <c r="N88" i="7" s="1"/>
  <c r="M94" i="7" a="1"/>
  <c r="M94" i="7" s="1"/>
  <c r="M91" i="7" a="1"/>
  <c r="M91" i="7" s="1"/>
  <c r="M89" i="7" a="1"/>
  <c r="M89" i="7" s="1"/>
  <c r="M92" i="7" a="1"/>
  <c r="M92" i="7" s="1"/>
  <c r="M90" i="7" a="1"/>
  <c r="M90" i="7" s="1"/>
  <c r="M93" i="7" a="1"/>
  <c r="M93" i="7" s="1"/>
  <c r="M95" i="7" a="1"/>
  <c r="M95" i="7" s="1"/>
  <c r="N95" i="7" l="1" a="1"/>
  <c r="N95" i="7" s="1"/>
  <c r="N94" i="7" a="1"/>
  <c r="N94" i="7" s="1"/>
  <c r="N91" i="7" a="1"/>
  <c r="N91" i="7" s="1"/>
  <c r="N93" i="7" a="1"/>
  <c r="N93" i="7" s="1"/>
  <c r="N96" i="7"/>
  <c r="O99" i="7" s="1"/>
  <c r="E33" i="7" s="1"/>
  <c r="N89" i="7" a="1"/>
  <c r="N89" i="7" s="1"/>
  <c r="N92" i="7" a="1"/>
  <c r="N92" i="7" s="1"/>
  <c r="N90" i="7" a="1"/>
  <c r="N90" i="7" s="1"/>
  <c r="L97" i="7" a="1"/>
  <c r="L97" i="7" l="1"/>
  <c r="M97" i="7" a="1"/>
  <c r="N99" i="7" a="1"/>
  <c r="M97" i="7" l="1"/>
  <c r="M96" i="7" s="1"/>
  <c r="N99" i="7"/>
  <c r="L104" i="7" s="1" a="1"/>
  <c r="L104" i="7" s="1"/>
  <c r="M104" i="7" s="1"/>
  <c r="M99" i="7" a="1"/>
  <c r="M99" i="7" l="1"/>
  <c r="C33" i="7" s="1"/>
  <c r="L103" i="7" a="1"/>
  <c r="L103" i="7" s="1"/>
  <c r="M103" i="7" s="1"/>
  <c r="L107" i="7" a="1"/>
  <c r="L107" i="7" s="1"/>
  <c r="M107" i="7" s="1"/>
  <c r="L105" i="7" a="1"/>
  <c r="L105" i="7" s="1"/>
  <c r="M105" i="7" s="1"/>
  <c r="D33" i="7"/>
  <c r="L108" i="7" a="1"/>
  <c r="L108" i="7" s="1"/>
  <c r="M108" i="7" s="1"/>
  <c r="L106" i="7" a="1"/>
  <c r="L106" i="7" s="1"/>
  <c r="M106" i="7" s="1"/>
  <c r="N104" i="7" l="1" a="1"/>
  <c r="N104" i="7" s="1"/>
  <c r="N109" i="7"/>
  <c r="O112" i="7" s="1"/>
  <c r="E34" i="7" s="1"/>
  <c r="N105" i="7" a="1"/>
  <c r="N105" i="7" s="1"/>
  <c r="N108" i="7" a="1"/>
  <c r="N108" i="7" s="1"/>
  <c r="N107" i="7" a="1"/>
  <c r="N107" i="7" s="1"/>
  <c r="N106" i="7" a="1"/>
  <c r="N106" i="7" s="1"/>
  <c r="N103" i="7" a="1"/>
  <c r="N103" i="7" s="1"/>
  <c r="N112" i="7" a="1"/>
  <c r="N112" i="7" l="1"/>
  <c r="L110" i="7" a="1"/>
  <c r="M110" i="7" a="1"/>
  <c r="M110" i="7" l="1"/>
  <c r="M109" i="7" s="1" a="1"/>
  <c r="M109" i="7" s="1"/>
  <c r="L110" i="7"/>
  <c r="L120" i="7" a="1"/>
  <c r="L120" i="7" s="1"/>
  <c r="M60" i="8" s="1"/>
  <c r="D34" i="7"/>
  <c r="L119" i="7" a="1"/>
  <c r="L119" i="7" s="1"/>
  <c r="M59" i="8" s="1"/>
  <c r="L118" i="7" a="1"/>
  <c r="L118" i="7" s="1"/>
  <c r="M58" i="8" s="1"/>
  <c r="L122" i="7" a="1"/>
  <c r="L122" i="7" s="1"/>
  <c r="Q59" i="8" s="1"/>
  <c r="L121" i="7" a="1"/>
  <c r="L121" i="7" s="1"/>
  <c r="Q58" i="8" s="1"/>
  <c r="M112" i="7" a="1"/>
  <c r="M112" i="7" l="1"/>
  <c r="C34" i="7" s="1"/>
  <c r="B28" i="8" s="1"/>
  <c r="J28" i="8" s="1"/>
  <c r="C7" i="4" s="1"/>
  <c r="M21" i="8" l="1"/>
  <c r="U21" i="8" s="1"/>
  <c r="C16" i="4" s="1"/>
  <c r="G10" i="4" s="1"/>
  <c r="B35" i="8"/>
  <c r="J35" i="8" s="1"/>
  <c r="C10" i="4" s="1"/>
  <c r="M35" i="8"/>
  <c r="U35" i="8" s="1"/>
  <c r="M28" i="8"/>
  <c r="U28" i="8" s="1"/>
  <c r="B21" i="8"/>
  <c r="J21" i="8" s="1"/>
  <c r="B56" i="8"/>
  <c r="J56" i="8" s="1"/>
  <c r="G8" i="4"/>
  <c r="I8" i="4"/>
  <c r="J24" i="8" s="1"/>
  <c r="G20" i="4" l="1"/>
  <c r="C29" i="4"/>
  <c r="C22" i="4"/>
  <c r="I12" i="4" s="1"/>
  <c r="U31" i="8" s="1"/>
  <c r="I10" i="4"/>
  <c r="U17" i="8" s="1"/>
  <c r="C19" i="4"/>
  <c r="G11" i="4" s="1"/>
  <c r="C4" i="4"/>
  <c r="I7" i="4" s="1"/>
  <c r="J17" i="8" s="1"/>
  <c r="G12" i="4"/>
  <c r="I9" i="4"/>
  <c r="J31" i="8" s="1"/>
  <c r="G9" i="4"/>
  <c r="I16" i="4"/>
  <c r="J54" i="8" s="1"/>
  <c r="G16" i="4"/>
  <c r="I11" i="4" l="1"/>
  <c r="U24" i="8" s="1"/>
  <c r="G7" i="4"/>
  <c r="G19" i="4" s="1"/>
  <c r="I19" i="4" l="1"/>
  <c r="I24" i="4" s="1"/>
  <c r="P7" i="8" s="1"/>
  <c r="P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F</author>
  </authors>
  <commentList>
    <comment ref="F38" authorId="0" shapeId="0" xr:uid="{7363F448-F39E-4A1B-8025-6AC04DA45BDF}">
      <text>
        <r>
          <rPr>
            <sz val="9"/>
            <color indexed="81"/>
            <rFont val="Segoe UI"/>
            <family val="2"/>
          </rPr>
          <t>Alt (&lt;2022)</t>
        </r>
      </text>
    </comment>
    <comment ref="F59" authorId="0" shapeId="0" xr:uid="{96B28074-D1C9-4A70-8198-564153D188A4}">
      <text>
        <r>
          <rPr>
            <sz val="9"/>
            <color indexed="81"/>
            <rFont val="Segoe UI"/>
            <charset val="1"/>
          </rPr>
          <t xml:space="preserve">Alt (&lt;2022)
</t>
        </r>
      </text>
    </comment>
  </commentList>
</comments>
</file>

<file path=xl/sharedStrings.xml><?xml version="1.0" encoding="utf-8"?>
<sst xmlns="http://schemas.openxmlformats.org/spreadsheetml/2006/main" count="381" uniqueCount="148">
  <si>
    <t>SYN</t>
  </si>
  <si>
    <t>MES</t>
  </si>
  <si>
    <t>COS</t>
  </si>
  <si>
    <t>CAT</t>
  </si>
  <si>
    <t>1. Modul</t>
  </si>
  <si>
    <t>P</t>
  </si>
  <si>
    <t>2. Modul</t>
  </si>
  <si>
    <t>3. Modul</t>
  </si>
  <si>
    <t>SYN1</t>
  </si>
  <si>
    <t>Angewandte Computerchemie</t>
  </si>
  <si>
    <t>SYN2</t>
  </si>
  <si>
    <t>SYN3</t>
  </si>
  <si>
    <t>ohne CAT</t>
  </si>
  <si>
    <t>mit CAT</t>
  </si>
  <si>
    <t>CAT1</t>
  </si>
  <si>
    <t>Bio- und Organokatalyse</t>
  </si>
  <si>
    <t>Organometallchemie und homogene Katalyse</t>
  </si>
  <si>
    <t>Reaktionstechnik</t>
  </si>
  <si>
    <t>Heterogene Katalyse und Katalyse in der Umwelttechnik</t>
  </si>
  <si>
    <t>CAT2</t>
  </si>
  <si>
    <t>CAT3</t>
  </si>
  <si>
    <t>MES1</t>
  </si>
  <si>
    <t>MES2</t>
  </si>
  <si>
    <t>Chemische Nanostrukturen</t>
  </si>
  <si>
    <t>Kolloidchemie</t>
  </si>
  <si>
    <t>MES3</t>
  </si>
  <si>
    <t>Physikalische Festkörperchemie</t>
  </si>
  <si>
    <t>COS1</t>
  </si>
  <si>
    <t>Theoretische Chemie</t>
  </si>
  <si>
    <t>Molekülspektroskopie</t>
  </si>
  <si>
    <t>COS2</t>
  </si>
  <si>
    <t>Theorie der magnetischen Resonanz</t>
  </si>
  <si>
    <t>COS3</t>
  </si>
  <si>
    <t>Computersimulation und Spektroskopie an Festkörpern</t>
  </si>
  <si>
    <t>Optische Spektroskopie und Streumethoden zur Untersuchung komplexer Fluide</t>
  </si>
  <si>
    <t>Praktikumsmosul</t>
  </si>
  <si>
    <t>Index</t>
  </si>
  <si>
    <t>NOTEN</t>
  </si>
  <si>
    <t>Proteinchemie</t>
  </si>
  <si>
    <t>Vertiefung1</t>
  </si>
  <si>
    <t>Vertiefung2</t>
  </si>
  <si>
    <t>Reaktormodellierung und Prozesssimulation</t>
  </si>
  <si>
    <t>In-situ-Spektroskopie zur Prozessführung</t>
  </si>
  <si>
    <t>Charakterisierungsmethoden in der heterogenen Katalyse</t>
  </si>
  <si>
    <t>Theoretische Chemie II</t>
  </si>
  <si>
    <t>From Molecular to Continuum Physics I</t>
  </si>
  <si>
    <t>WAHL</t>
  </si>
  <si>
    <t>FW-V</t>
  </si>
  <si>
    <t>FW-P</t>
  </si>
  <si>
    <t>CAT-P</t>
  </si>
  <si>
    <t>SYN-P</t>
  </si>
  <si>
    <t>MES-P</t>
  </si>
  <si>
    <t>Masterarbeit</t>
  </si>
  <si>
    <t>Kolloqium</t>
  </si>
  <si>
    <t>Modul</t>
  </si>
  <si>
    <t>Prüfung</t>
  </si>
  <si>
    <t>Note</t>
  </si>
  <si>
    <t>CP</t>
  </si>
  <si>
    <t>Schnitt</t>
  </si>
  <si>
    <t>Modulnote</t>
  </si>
  <si>
    <t>Thema/AK:</t>
  </si>
  <si>
    <t>Wahlmodul</t>
  </si>
  <si>
    <t>Freies Wahlfach</t>
  </si>
  <si>
    <t>Abschlussnote</t>
  </si>
  <si>
    <t>In diesem Feld 1. Vertiefung auswählen</t>
  </si>
  <si>
    <t>In diesem Feld 2. Vertiefung auswählen</t>
  </si>
  <si>
    <t>NOTE</t>
  </si>
  <si>
    <t>Noten</t>
  </si>
  <si>
    <r>
      <t>Wahlpflichtbereich</t>
    </r>
    <r>
      <rPr>
        <b/>
        <sz val="9"/>
        <color theme="1"/>
        <rFont val="Calibri"/>
        <family val="2"/>
        <scheme val="minor"/>
      </rPr>
      <t xml:space="preserve"> - nicht WAHL</t>
    </r>
  </si>
  <si>
    <t>Angewandte Molekulare Katalyse</t>
  </si>
  <si>
    <t>Avancierte Festkörperchemie: Synthesen, Strukturen, Eigenschaften und Anwendungen</t>
  </si>
  <si>
    <t>Festkörper NMR Spektroskopie</t>
  </si>
  <si>
    <t>Grundlage der Kernchemie</t>
  </si>
  <si>
    <t>Nanostrukturierte Katalysatoren: Herstellung, Charakerisierung, Anwendung</t>
  </si>
  <si>
    <t>Quantenchemie der festen Materie</t>
  </si>
  <si>
    <t>Sekundärionenmassenspektroskopie (SIMS)</t>
  </si>
  <si>
    <t>Struktur und Eigenschaften von Makromolekülen und Polymermaterialien</t>
  </si>
  <si>
    <t>X</t>
  </si>
  <si>
    <t>Wahlpflichtfach</t>
  </si>
  <si>
    <t>Listenfeld</t>
  </si>
  <si>
    <t>Vertiefung 1</t>
  </si>
  <si>
    <t>------------</t>
  </si>
  <si>
    <t>Wahlpflicht</t>
  </si>
  <si>
    <t>erreichte Creditpoints</t>
  </si>
  <si>
    <t>akt. CP</t>
  </si>
  <si>
    <t>Gesamt</t>
  </si>
  <si>
    <t>Nicht angerechnete Wahlfächer</t>
  </si>
  <si>
    <t>Verbliebende Wahlfächer</t>
  </si>
  <si>
    <t>Weitere Module</t>
  </si>
  <si>
    <t>Funktionsweise: Die Durchschnittsnote jedes Moduls wird berechnet, anschließend alle gewichteten Noten unter Auslassung eines Moduls(rot markiert). Die erhaltenen Noten werden verglichen und das "Streichmodul ermittelt. Beachte: Das Modul der Masterarbeite darf nciht gestrichen werden. In der Spalte "R0" wird der Schnitt unter Berücksichtigung aller Module berechnet (außerhalb der Regelstudienzeit).</t>
  </si>
  <si>
    <t>nicht mögliche Kombination:</t>
  </si>
  <si>
    <t>Funktionsweise: Es werden zunächst alle möglichen Kombinationen von Wahlfächern in Modulen berechnet. Dann wird die beste erhaltenene Note gesucht und überprüft, ob sie ein- oder mehrmals vorkommt. Kann die beste Note mehrmals erreicht werden, wird überprüft, in welchem Falle eine andere, möglichst schlechte Note verhindert werden kann. Anschließend wird die gewünschte Kombination aussortiert und eine neue Matrix aufgestellt. Die Auswahl für das nächstbeste Modul beginnt von vorne. Beachte: Gibt es für ein Modul nur noch ein mögliches Wahlpflichtfach, wird dieses unabhängig von der bestmöglichen Note zugeordnet.</t>
  </si>
  <si>
    <t>Vertiefungsfach auswählen</t>
  </si>
  <si>
    <t>Fach eintragen</t>
  </si>
  <si>
    <t>ggf. AK/Thema… eintragen</t>
  </si>
  <si>
    <t>CP eingeben</t>
  </si>
  <si>
    <t>COS-P</t>
  </si>
  <si>
    <t>Thema/AK</t>
  </si>
  <si>
    <t>Biochemie der Signaltransduktion</t>
  </si>
  <si>
    <t>Industrielle Organische Chemie</t>
  </si>
  <si>
    <t>Katalyse für moderne Organische Systeme</t>
  </si>
  <si>
    <t>Kolloidale Hydrogele: Synthesen und Anwendungen in funktionalen Materialien</t>
  </si>
  <si>
    <t>Metallvermittelte Synthese</t>
  </si>
  <si>
    <t>Nachhaltige koordinative Polymerisationskatalyse</t>
  </si>
  <si>
    <t>Physikalisch-Organische Chemie: Methoden für kinetische und mechanistische Untersuchungen</t>
  </si>
  <si>
    <t>Soft Matter Nanoscience</t>
  </si>
  <si>
    <t>Supramolekulare Chemie</t>
  </si>
  <si>
    <t>Mechanismen der molekularen Katalyse</t>
  </si>
  <si>
    <t>Avancierte Koordinationschemie</t>
  </si>
  <si>
    <t>Diffraktionsmethoden zur Strukturaufklärung</t>
  </si>
  <si>
    <t>Exotische Spektroskopie über 30 Größenordnungen - Vom Universum zum Atom</t>
  </si>
  <si>
    <t>Instrumentelle Polymeranalytik</t>
  </si>
  <si>
    <t>Introduction to Statistical Mechanics</t>
  </si>
  <si>
    <t>Mehrphasenkatalyse: Grundlage und industrielle Anwendung</t>
  </si>
  <si>
    <t>Molekulare Symmetrie und asymmetrische Synthese</t>
  </si>
  <si>
    <t>Optical Methods</t>
  </si>
  <si>
    <t>Theorie der Chemischen Bindung I: Quantenmechanische Grundlagen</t>
  </si>
  <si>
    <t>Theorie der Chemischen Bindung II: Anwendungen</t>
  </si>
  <si>
    <t>Numerische Mathematik I</t>
  </si>
  <si>
    <t>Bioanorganische Chemie</t>
  </si>
  <si>
    <t>Modellierung komplexer chemischer Reaktionsnetzwerke</t>
  </si>
  <si>
    <t>Oberflächen- und Grenzflächenchemie</t>
  </si>
  <si>
    <t>Wissenschaftliches Rechnen in der Reaktionstechnik</t>
  </si>
  <si>
    <t>Nachhaltige industrielle Chemie</t>
  </si>
  <si>
    <t>Biomaterialien</t>
  </si>
  <si>
    <t>Biophysikalische Chemie</t>
  </si>
  <si>
    <t>Einzelmolekül- und superauflösende Fluoreszenzspektroskopie (SRM)</t>
  </si>
  <si>
    <t>Elektrochemische Energieumwandlung und -speicherung</t>
  </si>
  <si>
    <t>Elektrochemische Methoden</t>
  </si>
  <si>
    <t>Moderne Methoden der Strukturaufklärung</t>
  </si>
  <si>
    <t>Rheologie von Polymeren und kolloidalen Dispersionen</t>
  </si>
  <si>
    <t>Supramolekulare Anorganische Chemie</t>
  </si>
  <si>
    <t>Heterozyklen in der medizinschen Chemie</t>
  </si>
  <si>
    <t>Bioaktive Verbindungen</t>
  </si>
  <si>
    <t>B</t>
  </si>
  <si>
    <t xml:space="preserve">Bioorganische Chemie </t>
  </si>
  <si>
    <t>Heterozyklen in der med. Chemie</t>
  </si>
  <si>
    <t>Der Rest wird dann automatisch ausgefüllt</t>
  </si>
  <si>
    <t>Hier kann man die Wahlpflichtfächer auswählen als Dropdown.</t>
  </si>
  <si>
    <t>Wenn etwas nicht mehr stimmt -&gt; Bescheid geben.</t>
  </si>
  <si>
    <t>Der Notenrechner verrechnet die Noten automatisch zu den jeweiligen Modulnoten, genau so wie es das ZPA auch tut. Dabei werden die Wahlfächer automatisch zugeordnet um den bestmöglichsten Schnitt zu erzielen. Deswegen nicht wundern, wenn manche Wahlmodule zwei Einträge bei den Vertiefungen haben. Manchmal wirkt das Zuordnen auch nicht logisch, es findet aber immer die bestmöglichste Kombination. Falls ihr nur drei Wahlpflichtmodule in einer Vertiefung belegt habt und diese teilweise auch für eure andere Vertiefung gelten kann es vorkommen, dass für die optimale Gesamtnote die Module der anderen Vertiefung zugeordnet werden und euch in der ersten Vertiefung fehlen. In dem Fall muss das entsprechende X im Wahlpflicht-Block von Hand gelöscht werden.</t>
  </si>
  <si>
    <t>Wirkstoffdesign</t>
  </si>
  <si>
    <t>Katalysatorimmobilisierung und Mehrphasenkatalyse</t>
  </si>
  <si>
    <t>Phase Transitions in Coloidal Systems: Theory and Experiments</t>
  </si>
  <si>
    <t>Mathematical Aspects in Computational Chemistry</t>
  </si>
  <si>
    <t>Quantenchemische Simulationsmethoden für große molekulare Systeme</t>
  </si>
  <si>
    <t>Laboratory Coure Neutron Scattering</t>
  </si>
  <si>
    <t>In der oberen Tabelle sind alle Wahlpflichtveranstaltungen eingetragen. Daraus wird die untere Tabelle generiert, die das eigentliche Dropdownfeld darstellt. Bereits gewählte Veranstaltungen werden dabei aus der Liste entfernt.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</si>
</sst>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24"/>
      <color theme="1"/>
      <name val="Calibri"/>
      <family val="2"/>
      <scheme val="minor"/>
    </font>
    <font>
      <b/>
      <u/>
      <sz val="11"/>
      <color theme="1"/>
      <name val="Calibri"/>
      <family val="2"/>
      <scheme val="minor"/>
    </font>
    <font>
      <i/>
      <sz val="11"/>
      <color theme="1"/>
      <name val="Calibri"/>
      <family val="2"/>
      <scheme val="minor"/>
    </font>
    <font>
      <sz val="11"/>
      <color rgb="FF006100"/>
      <name val="Calibri"/>
      <family val="2"/>
      <scheme val="minor"/>
    </font>
    <font>
      <sz val="11"/>
      <color rgb="FF9C6500"/>
      <name val="Calibri"/>
      <family val="2"/>
      <scheme val="minor"/>
    </font>
    <font>
      <sz val="11"/>
      <name val="Calibri"/>
      <family val="2"/>
      <scheme val="minor"/>
    </font>
    <font>
      <b/>
      <sz val="9"/>
      <color theme="1"/>
      <name val="Calibri"/>
      <family val="2"/>
      <scheme val="minor"/>
    </font>
    <font>
      <sz val="11"/>
      <color theme="0" tint="-0.249977111117893"/>
      <name val="Calibri"/>
      <family val="2"/>
      <scheme val="minor"/>
    </font>
    <font>
      <sz val="11"/>
      <color theme="0" tint="-0.34998626667073579"/>
      <name val="Calibri"/>
      <family val="2"/>
      <scheme val="minor"/>
    </font>
    <font>
      <sz val="11"/>
      <color rgb="FF9C0006"/>
      <name val="Calibri"/>
      <family val="2"/>
      <scheme val="minor"/>
    </font>
    <font>
      <sz val="12"/>
      <color theme="0"/>
      <name val="Calibri"/>
      <family val="2"/>
      <scheme val="minor"/>
    </font>
    <font>
      <sz val="12"/>
      <color theme="1"/>
      <name val="Calibri"/>
      <family val="2"/>
      <scheme val="minor"/>
    </font>
    <font>
      <sz val="14"/>
      <color theme="1"/>
      <name val="Calibri"/>
      <family val="2"/>
      <scheme val="minor"/>
    </font>
    <font>
      <sz val="9"/>
      <color indexed="81"/>
      <name val="Segoe UI"/>
      <charset val="1"/>
    </font>
    <font>
      <sz val="9"/>
      <color indexed="81"/>
      <name val="Segoe UI"/>
      <family val="2"/>
    </font>
  </fonts>
  <fills count="3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9" tint="0.59999389629810485"/>
        <bgColor indexed="6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theme="6" tint="0.39997558519241921"/>
        <bgColor indexed="65"/>
      </patternFill>
    </fill>
    <fill>
      <patternFill patternType="solid">
        <fgColor rgb="FFFFC7CE"/>
      </patternFill>
    </fill>
    <fill>
      <patternFill patternType="solid">
        <fgColor rgb="FFD8E4BC"/>
        <bgColor indexed="64"/>
      </patternFill>
    </fill>
  </fills>
  <borders count="41">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medium">
        <color indexed="64"/>
      </left>
      <right/>
      <top/>
      <bottom/>
      <diagonal/>
    </border>
    <border>
      <left/>
      <right style="medium">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2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 fillId="14" borderId="0" applyNumberFormat="0" applyBorder="0" applyAlignment="0" applyProtection="0"/>
    <xf numFmtId="0" fontId="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 fillId="22" borderId="0" applyNumberFormat="0" applyBorder="0" applyAlignment="0" applyProtection="0"/>
    <xf numFmtId="0" fontId="1" fillId="23" borderId="0" applyNumberFormat="0" applyBorder="0" applyAlignment="0" applyProtection="0"/>
    <xf numFmtId="0" fontId="5" fillId="24"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5" fillId="28" borderId="0" applyNumberFormat="0" applyBorder="0" applyAlignment="0" applyProtection="0"/>
    <xf numFmtId="0" fontId="16" fillId="29" borderId="0" applyNumberFormat="0" applyBorder="0" applyAlignment="0" applyProtection="0"/>
  </cellStyleXfs>
  <cellXfs count="272">
    <xf numFmtId="0" fontId="0" fillId="0" borderId="0" xfId="0"/>
    <xf numFmtId="0" fontId="0" fillId="0" borderId="1" xfId="0" applyBorder="1"/>
    <xf numFmtId="0" fontId="0" fillId="0" borderId="3" xfId="0" applyBorder="1"/>
    <xf numFmtId="0" fontId="0" fillId="0" borderId="5" xfId="0" applyBorder="1"/>
    <xf numFmtId="164" fontId="1" fillId="2" borderId="0" xfId="1" applyNumberFormat="1"/>
    <xf numFmtId="0" fontId="1" fillId="2" borderId="0" xfId="1"/>
    <xf numFmtId="0" fontId="0" fillId="0" borderId="0" xfId="0" applyAlignment="1">
      <alignment horizontal="center"/>
    </xf>
    <xf numFmtId="0" fontId="0" fillId="0" borderId="0" xfId="0" applyAlignment="1">
      <alignment horizontal="center"/>
    </xf>
    <xf numFmtId="0" fontId="2" fillId="5" borderId="7" xfId="0" applyFont="1" applyFill="1" applyBorder="1"/>
    <xf numFmtId="0" fontId="2" fillId="5" borderId="8" xfId="0" applyFont="1" applyFill="1" applyBorder="1"/>
    <xf numFmtId="0" fontId="0" fillId="6" borderId="9" xfId="0" applyFont="1" applyFill="1" applyBorder="1"/>
    <xf numFmtId="0" fontId="3" fillId="3" borderId="8" xfId="2" applyFont="1" applyFill="1" applyBorder="1"/>
    <xf numFmtId="0" fontId="0" fillId="3" borderId="10" xfId="2" applyFont="1" applyFill="1" applyBorder="1"/>
    <xf numFmtId="0" fontId="0" fillId="4" borderId="10" xfId="3" applyFont="1" applyFill="1" applyBorder="1"/>
    <xf numFmtId="0" fontId="0" fillId="0" borderId="0" xfId="0" applyAlignment="1"/>
    <xf numFmtId="0" fontId="0" fillId="0" borderId="0" xfId="0" applyAlignment="1">
      <alignment horizontal="center"/>
    </xf>
    <xf numFmtId="0" fontId="0" fillId="0" borderId="3" xfId="0" applyBorder="1" applyAlignment="1">
      <alignment horizontal="center"/>
    </xf>
    <xf numFmtId="0" fontId="0" fillId="0" borderId="0" xfId="0" applyAlignment="1">
      <alignment horizontal="center" vertical="center"/>
    </xf>
    <xf numFmtId="0" fontId="0" fillId="0" borderId="3" xfId="0" applyBorder="1" applyAlignment="1">
      <alignment horizontal="center"/>
    </xf>
    <xf numFmtId="0" fontId="0" fillId="0" borderId="13" xfId="0" applyBorder="1"/>
    <xf numFmtId="0" fontId="1" fillId="2" borderId="13" xfId="1" applyBorder="1" applyAlignment="1">
      <alignment horizontal="center" vertical="center"/>
    </xf>
    <xf numFmtId="0" fontId="0" fillId="0" borderId="3" xfId="0" applyBorder="1" applyAlignment="1">
      <alignment horizontal="center" vertical="center"/>
    </xf>
    <xf numFmtId="0" fontId="1" fillId="7" borderId="0" xfId="4"/>
    <xf numFmtId="0" fontId="1" fillId="7" borderId="0" xfId="4" applyAlignment="1">
      <alignment horizontal="center"/>
    </xf>
    <xf numFmtId="0" fontId="1" fillId="8" borderId="0" xfId="5"/>
    <xf numFmtId="0" fontId="1" fillId="8" borderId="0" xfId="5" applyAlignment="1">
      <alignment horizontal="center"/>
    </xf>
    <xf numFmtId="0" fontId="1" fillId="9" borderId="0" xfId="6"/>
    <xf numFmtId="0" fontId="1" fillId="9" borderId="0" xfId="6" applyAlignment="1">
      <alignment horizontal="center"/>
    </xf>
    <xf numFmtId="0" fontId="1" fillId="2" borderId="0" xfId="1" applyAlignment="1">
      <alignment horizontal="center"/>
    </xf>
    <xf numFmtId="0" fontId="1" fillId="3" borderId="0" xfId="2" applyAlignment="1">
      <alignment horizontal="center"/>
    </xf>
    <xf numFmtId="0" fontId="8" fillId="7" borderId="0" xfId="4" applyFont="1" applyAlignment="1"/>
    <xf numFmtId="0" fontId="9" fillId="7" borderId="0" xfId="4" applyFont="1" applyAlignment="1">
      <alignment horizontal="right"/>
    </xf>
    <xf numFmtId="0" fontId="1" fillId="17" borderId="0" xfId="14" applyAlignment="1">
      <alignment horizontal="center"/>
    </xf>
    <xf numFmtId="0" fontId="1" fillId="2" borderId="0" xfId="1" applyFont="1"/>
    <xf numFmtId="0" fontId="4" fillId="2" borderId="0" xfId="1" applyFont="1" applyBorder="1" applyAlignment="1">
      <alignment horizontal="center"/>
    </xf>
    <xf numFmtId="0" fontId="1" fillId="2" borderId="0" xfId="1" applyFont="1" applyAlignment="1">
      <alignment horizontal="center"/>
    </xf>
    <xf numFmtId="0" fontId="1" fillId="0" borderId="0" xfId="0" applyFont="1"/>
    <xf numFmtId="0" fontId="1" fillId="3" borderId="0" xfId="2"/>
    <xf numFmtId="0" fontId="5" fillId="12" borderId="0" xfId="9" applyAlignment="1">
      <alignment horizontal="center"/>
    </xf>
    <xf numFmtId="0" fontId="9" fillId="8" borderId="0" xfId="5" applyFont="1" applyAlignment="1">
      <alignment horizontal="right"/>
    </xf>
    <xf numFmtId="0" fontId="6" fillId="8" borderId="0" xfId="5" applyFont="1" applyAlignment="1">
      <alignment horizontal="center"/>
    </xf>
    <xf numFmtId="0" fontId="6" fillId="7" borderId="0" xfId="4" applyFont="1" applyAlignment="1">
      <alignment horizontal="center"/>
    </xf>
    <xf numFmtId="164" fontId="5" fillId="11" borderId="20" xfId="8" applyNumberFormat="1" applyBorder="1" applyAlignment="1" applyProtection="1">
      <alignment horizontal="center"/>
      <protection locked="0"/>
    </xf>
    <xf numFmtId="164" fontId="5" fillId="13" borderId="20" xfId="10" applyNumberFormat="1" applyBorder="1" applyAlignment="1" applyProtection="1">
      <alignment horizontal="center"/>
      <protection locked="0"/>
    </xf>
    <xf numFmtId="0" fontId="1" fillId="23" borderId="0" xfId="20"/>
    <xf numFmtId="0" fontId="1" fillId="23" borderId="0" xfId="20" applyAlignment="1">
      <alignment horizontal="center"/>
    </xf>
    <xf numFmtId="0" fontId="1" fillId="21" borderId="0" xfId="18"/>
    <xf numFmtId="0" fontId="1" fillId="20" borderId="0" xfId="17"/>
    <xf numFmtId="0" fontId="1" fillId="20" borderId="0" xfId="17" applyAlignment="1">
      <alignment horizontal="center"/>
    </xf>
    <xf numFmtId="0" fontId="1" fillId="16" borderId="0" xfId="13"/>
    <xf numFmtId="0" fontId="1" fillId="16" borderId="0" xfId="13" applyAlignment="1">
      <alignment horizontal="center"/>
    </xf>
    <xf numFmtId="164" fontId="2" fillId="10" borderId="0" xfId="7" applyNumberFormat="1" applyFont="1" applyAlignment="1">
      <alignment horizontal="center"/>
    </xf>
    <xf numFmtId="0" fontId="2" fillId="10" borderId="0" xfId="7" applyFont="1" applyAlignment="1">
      <alignment horizontal="center"/>
    </xf>
    <xf numFmtId="164" fontId="2" fillId="12" borderId="0" xfId="9" applyNumberFormat="1" applyFont="1" applyAlignment="1">
      <alignment horizontal="center"/>
    </xf>
    <xf numFmtId="0" fontId="1" fillId="9" borderId="0" xfId="6" applyAlignment="1">
      <alignment horizontal="right"/>
    </xf>
    <xf numFmtId="164" fontId="2" fillId="22" borderId="0" xfId="19" applyNumberFormat="1" applyFont="1" applyAlignment="1">
      <alignment horizontal="center"/>
    </xf>
    <xf numFmtId="0" fontId="6" fillId="9" borderId="0" xfId="6" applyFont="1" applyAlignment="1">
      <alignment horizontal="center"/>
    </xf>
    <xf numFmtId="0" fontId="9" fillId="9" borderId="0" xfId="6" applyFont="1" applyAlignment="1">
      <alignment horizontal="right"/>
    </xf>
    <xf numFmtId="0" fontId="0" fillId="7" borderId="0" xfId="4" applyFont="1" applyAlignment="1">
      <alignment horizontal="left"/>
    </xf>
    <xf numFmtId="0" fontId="1" fillId="8" borderId="0" xfId="5" applyAlignment="1">
      <alignment horizontal="left"/>
    </xf>
    <xf numFmtId="0" fontId="1" fillId="17" borderId="0" xfId="14"/>
    <xf numFmtId="0" fontId="1" fillId="23" borderId="0" xfId="20" applyFont="1"/>
    <xf numFmtId="0" fontId="4" fillId="23" borderId="0" xfId="20" applyFont="1" applyAlignment="1">
      <alignment horizontal="center"/>
    </xf>
    <xf numFmtId="0" fontId="1" fillId="23" borderId="0" xfId="20" applyFont="1" applyAlignment="1">
      <alignment horizontal="center"/>
    </xf>
    <xf numFmtId="0" fontId="1" fillId="16" borderId="0" xfId="13" applyFont="1"/>
    <xf numFmtId="0" fontId="4" fillId="16" borderId="0" xfId="13" applyFont="1" applyAlignment="1">
      <alignment horizontal="center"/>
    </xf>
    <xf numFmtId="0" fontId="1" fillId="16" borderId="0" xfId="13" applyFont="1" applyAlignment="1">
      <alignment horizontal="center"/>
    </xf>
    <xf numFmtId="0" fontId="1" fillId="7" borderId="1" xfId="4" applyBorder="1"/>
    <xf numFmtId="0" fontId="1" fillId="7" borderId="3" xfId="4" applyBorder="1"/>
    <xf numFmtId="0" fontId="1" fillId="7" borderId="5" xfId="4" applyBorder="1"/>
    <xf numFmtId="0" fontId="1" fillId="17" borderId="3" xfId="14" applyBorder="1"/>
    <xf numFmtId="0" fontId="1" fillId="17" borderId="3" xfId="14" applyBorder="1" applyAlignment="1">
      <alignment horizontal="center"/>
    </xf>
    <xf numFmtId="0" fontId="1" fillId="17" borderId="6" xfId="14" applyBorder="1"/>
    <xf numFmtId="0" fontId="1" fillId="14" borderId="4" xfId="11" applyBorder="1" applyAlignment="1">
      <alignment horizontal="center"/>
    </xf>
    <xf numFmtId="0" fontId="1" fillId="14" borderId="2" xfId="11" applyBorder="1"/>
    <xf numFmtId="0" fontId="1" fillId="14" borderId="4" xfId="11" applyBorder="1"/>
    <xf numFmtId="0" fontId="1" fillId="14" borderId="3" xfId="11" applyBorder="1"/>
    <xf numFmtId="0" fontId="1" fillId="8" borderId="4" xfId="5" applyBorder="1" applyAlignment="1">
      <alignment horizontal="center"/>
    </xf>
    <xf numFmtId="0" fontId="1" fillId="8" borderId="2" xfId="5" applyBorder="1"/>
    <xf numFmtId="0" fontId="1" fillId="8" borderId="4" xfId="5" applyBorder="1"/>
    <xf numFmtId="0" fontId="1" fillId="8" borderId="3" xfId="5" applyBorder="1"/>
    <xf numFmtId="164" fontId="5" fillId="24" borderId="20" xfId="21" applyNumberFormat="1" applyBorder="1" applyAlignment="1" applyProtection="1">
      <alignment horizontal="center"/>
      <protection locked="0"/>
    </xf>
    <xf numFmtId="0" fontId="5" fillId="24" borderId="20" xfId="21" applyBorder="1" applyAlignment="1" applyProtection="1">
      <alignment horizontal="center"/>
      <protection locked="0"/>
    </xf>
    <xf numFmtId="0" fontId="0" fillId="25" borderId="0" xfId="0" applyFill="1"/>
    <xf numFmtId="0" fontId="0" fillId="25" borderId="0" xfId="0" applyFill="1" applyAlignment="1">
      <alignment horizontal="center"/>
    </xf>
    <xf numFmtId="0" fontId="1" fillId="25" borderId="0" xfId="0" applyFont="1" applyFill="1"/>
    <xf numFmtId="0" fontId="0" fillId="25" borderId="0" xfId="0" applyFill="1" applyAlignment="1"/>
    <xf numFmtId="164" fontId="5" fillId="18" borderId="20" xfId="15" applyNumberFormat="1" applyBorder="1" applyAlignment="1" applyProtection="1">
      <alignment horizontal="center"/>
      <protection locked="0"/>
    </xf>
    <xf numFmtId="0" fontId="9" fillId="8" borderId="0" xfId="5" applyFont="1"/>
    <xf numFmtId="0" fontId="0" fillId="8" borderId="0" xfId="5" applyFont="1" applyAlignment="1">
      <alignment horizontal="center"/>
    </xf>
    <xf numFmtId="164" fontId="0" fillId="7" borderId="0" xfId="4" applyNumberFormat="1" applyFont="1" applyAlignment="1">
      <alignment horizontal="center"/>
    </xf>
    <xf numFmtId="0" fontId="12" fillId="24" borderId="20" xfId="21" applyFont="1" applyBorder="1" applyAlignment="1" applyProtection="1">
      <alignment horizontal="center"/>
      <protection locked="0"/>
    </xf>
    <xf numFmtId="164" fontId="12" fillId="24" borderId="20" xfId="21" applyNumberFormat="1" applyFont="1" applyBorder="1" applyAlignment="1" applyProtection="1">
      <alignment horizontal="center"/>
      <protection locked="0"/>
    </xf>
    <xf numFmtId="164" fontId="0" fillId="17" borderId="0" xfId="14" applyNumberFormat="1" applyFont="1" applyAlignment="1">
      <alignment horizontal="center"/>
    </xf>
    <xf numFmtId="164" fontId="0" fillId="9" borderId="0" xfId="6" applyNumberFormat="1" applyFont="1" applyAlignment="1">
      <alignment horizontal="center"/>
    </xf>
    <xf numFmtId="0" fontId="1" fillId="14" borderId="0" xfId="11"/>
    <xf numFmtId="0" fontId="1" fillId="14" borderId="0" xfId="11" applyAlignment="1">
      <alignment horizontal="center"/>
    </xf>
    <xf numFmtId="0" fontId="0" fillId="0" borderId="0" xfId="0" quotePrefix="1"/>
    <xf numFmtId="0" fontId="0" fillId="6" borderId="12" xfId="0" applyFill="1" applyBorder="1"/>
    <xf numFmtId="0" fontId="2" fillId="5" borderId="0" xfId="0" applyFont="1" applyFill="1" applyBorder="1"/>
    <xf numFmtId="0" fontId="0" fillId="14" borderId="0" xfId="11" applyFont="1" applyAlignment="1">
      <alignment horizontal="center"/>
    </xf>
    <xf numFmtId="0" fontId="1" fillId="14" borderId="3" xfId="11" applyBorder="1" applyAlignment="1">
      <alignment horizontal="center"/>
    </xf>
    <xf numFmtId="0" fontId="0" fillId="0" borderId="0" xfId="0" quotePrefix="1" applyAlignment="1">
      <alignment horizontal="center"/>
    </xf>
    <xf numFmtId="0" fontId="0" fillId="0" borderId="0" xfId="0" quotePrefix="1" applyAlignment="1"/>
    <xf numFmtId="0" fontId="11" fillId="27" borderId="0" xfId="23"/>
    <xf numFmtId="0" fontId="10" fillId="26" borderId="0" xfId="22"/>
    <xf numFmtId="0" fontId="14" fillId="0" borderId="0" xfId="0" applyFont="1"/>
    <xf numFmtId="0" fontId="15" fillId="0" borderId="0" xfId="0" applyFont="1"/>
    <xf numFmtId="0" fontId="1" fillId="8" borderId="0" xfId="5" applyAlignment="1">
      <alignment horizontal="center"/>
    </xf>
    <xf numFmtId="0" fontId="1" fillId="7" borderId="0" xfId="4" applyAlignment="1">
      <alignment horizontal="center"/>
    </xf>
    <xf numFmtId="0" fontId="1" fillId="21" borderId="0" xfId="18" applyAlignment="1">
      <alignment horizontal="center"/>
    </xf>
    <xf numFmtId="0" fontId="1" fillId="8" borderId="0" xfId="5" applyAlignment="1">
      <alignment horizontal="center"/>
    </xf>
    <xf numFmtId="0" fontId="1" fillId="7" borderId="0" xfId="4" applyAlignment="1">
      <alignment horizontal="center"/>
    </xf>
    <xf numFmtId="0" fontId="0" fillId="8" borderId="0" xfId="5" applyFont="1" applyAlignment="1">
      <alignment horizontal="center"/>
    </xf>
    <xf numFmtId="0" fontId="0" fillId="0" borderId="0" xfId="0" applyAlignment="1">
      <alignment horizontal="center"/>
    </xf>
    <xf numFmtId="0" fontId="1" fillId="2" borderId="3" xfId="1" applyBorder="1" applyAlignment="1">
      <alignment horizontal="center"/>
    </xf>
    <xf numFmtId="0" fontId="1" fillId="2" borderId="3" xfId="1" applyBorder="1" applyAlignment="1">
      <alignment horizontal="center" vertical="center"/>
    </xf>
    <xf numFmtId="0" fontId="1" fillId="4" borderId="0" xfId="3" applyAlignment="1">
      <alignment horizontal="center"/>
    </xf>
    <xf numFmtId="0" fontId="0" fillId="9" borderId="0" xfId="6" applyFont="1" applyAlignment="1">
      <alignment horizontal="center"/>
    </xf>
    <xf numFmtId="164" fontId="12" fillId="28" borderId="20" xfId="24" applyNumberFormat="1" applyFont="1" applyBorder="1" applyAlignment="1">
      <alignment horizontal="center"/>
    </xf>
    <xf numFmtId="0" fontId="9" fillId="17" borderId="0" xfId="14" applyFont="1"/>
    <xf numFmtId="164" fontId="5" fillId="15" borderId="0" xfId="12" applyNumberFormat="1" applyAlignment="1">
      <alignment horizontal="center"/>
    </xf>
    <xf numFmtId="0" fontId="0" fillId="0" borderId="0" xfId="0" applyAlignment="1">
      <alignment horizontal="right"/>
    </xf>
    <xf numFmtId="0" fontId="1" fillId="14" borderId="27" xfId="11" applyBorder="1" applyAlignment="1">
      <alignment horizontal="center"/>
    </xf>
    <xf numFmtId="0" fontId="1" fillId="14" borderId="5" xfId="11" applyBorder="1" applyAlignment="1">
      <alignment horizontal="center"/>
    </xf>
    <xf numFmtId="0" fontId="1" fillId="14" borderId="28" xfId="11" applyBorder="1" applyAlignment="1">
      <alignment horizontal="center"/>
    </xf>
    <xf numFmtId="0" fontId="1" fillId="14" borderId="29" xfId="11" applyBorder="1" applyAlignment="1">
      <alignment horizontal="center"/>
    </xf>
    <xf numFmtId="0" fontId="1" fillId="14" borderId="30" xfId="11" applyBorder="1" applyAlignment="1">
      <alignment horizontal="center"/>
    </xf>
    <xf numFmtId="0" fontId="1" fillId="14" borderId="31" xfId="11" applyBorder="1" applyAlignment="1">
      <alignment horizontal="center"/>
    </xf>
    <xf numFmtId="0" fontId="1" fillId="14" borderId="32" xfId="11" applyBorder="1" applyAlignment="1">
      <alignment horizontal="center"/>
    </xf>
    <xf numFmtId="0" fontId="1" fillId="14" borderId="33" xfId="11" applyBorder="1" applyAlignment="1">
      <alignment horizontal="center"/>
    </xf>
    <xf numFmtId="0" fontId="1" fillId="14" borderId="34" xfId="11" applyBorder="1" applyAlignment="1">
      <alignment horizontal="center"/>
    </xf>
    <xf numFmtId="0" fontId="1" fillId="14" borderId="35" xfId="11" applyBorder="1" applyAlignment="1">
      <alignment horizontal="center"/>
    </xf>
    <xf numFmtId="0" fontId="1" fillId="2" borderId="0" xfId="1" applyAlignment="1">
      <alignment horizontal="center" vertical="center"/>
    </xf>
    <xf numFmtId="0" fontId="1" fillId="2" borderId="3" xfId="1" applyBorder="1"/>
    <xf numFmtId="0" fontId="1" fillId="2" borderId="13" xfId="1" applyBorder="1" applyAlignment="1">
      <alignment horizontal="center"/>
    </xf>
    <xf numFmtId="0" fontId="1" fillId="2" borderId="13" xfId="1" applyBorder="1"/>
    <xf numFmtId="0" fontId="1" fillId="3" borderId="0" xfId="2" applyAlignment="1">
      <alignment horizontal="center" vertical="center"/>
    </xf>
    <xf numFmtId="0" fontId="1" fillId="3" borderId="3" xfId="2" applyBorder="1" applyAlignment="1">
      <alignment horizontal="center" vertical="center"/>
    </xf>
    <xf numFmtId="0" fontId="1" fillId="3" borderId="3" xfId="2" applyBorder="1" applyAlignment="1">
      <alignment horizontal="center"/>
    </xf>
    <xf numFmtId="0" fontId="1" fillId="3" borderId="3" xfId="2" applyBorder="1"/>
    <xf numFmtId="0" fontId="1" fillId="3" borderId="13" xfId="2" applyBorder="1" applyAlignment="1">
      <alignment horizontal="center"/>
    </xf>
    <xf numFmtId="0" fontId="1" fillId="3" borderId="13" xfId="2" applyBorder="1" applyAlignment="1">
      <alignment horizontal="center" vertical="center"/>
    </xf>
    <xf numFmtId="0" fontId="1" fillId="3" borderId="13" xfId="2" applyBorder="1"/>
    <xf numFmtId="0" fontId="1" fillId="16" borderId="3" xfId="13" applyBorder="1"/>
    <xf numFmtId="0" fontId="1" fillId="16" borderId="3" xfId="13" applyBorder="1" applyAlignment="1">
      <alignment horizontal="center"/>
    </xf>
    <xf numFmtId="0" fontId="1" fillId="23" borderId="13" xfId="20" applyBorder="1" applyAlignment="1">
      <alignment horizontal="center"/>
    </xf>
    <xf numFmtId="0" fontId="1" fillId="23" borderId="13" xfId="20" applyBorder="1" applyAlignment="1">
      <alignment horizontal="center" vertical="center"/>
    </xf>
    <xf numFmtId="0" fontId="1" fillId="23" borderId="13" xfId="20" applyBorder="1"/>
    <xf numFmtId="0" fontId="1" fillId="23" borderId="3" xfId="20" applyBorder="1"/>
    <xf numFmtId="0" fontId="1" fillId="23" borderId="3" xfId="20" applyBorder="1" applyAlignment="1">
      <alignment horizontal="center"/>
    </xf>
    <xf numFmtId="164" fontId="0" fillId="0" borderId="0" xfId="0" applyNumberFormat="1"/>
    <xf numFmtId="164" fontId="1" fillId="7" borderId="0" xfId="4" applyNumberFormat="1"/>
    <xf numFmtId="164" fontId="1" fillId="8" borderId="0" xfId="5" applyNumberFormat="1"/>
    <xf numFmtId="164" fontId="1" fillId="3" borderId="0" xfId="2" applyNumberFormat="1"/>
    <xf numFmtId="164" fontId="12" fillId="28" borderId="20" xfId="24" applyNumberFormat="1" applyFont="1" applyBorder="1" applyAlignment="1" applyProtection="1">
      <alignment horizontal="center"/>
      <protection locked="0"/>
    </xf>
    <xf numFmtId="0" fontId="0" fillId="0" borderId="9" xfId="0" applyFont="1" applyFill="1" applyBorder="1"/>
    <xf numFmtId="0" fontId="0" fillId="0" borderId="12" xfId="0" applyFill="1" applyBorder="1"/>
    <xf numFmtId="0" fontId="0" fillId="0" borderId="26" xfId="0" applyFont="1" applyFill="1" applyBorder="1"/>
    <xf numFmtId="0" fontId="0" fillId="0" borderId="26" xfId="0" applyFill="1" applyBorder="1"/>
    <xf numFmtId="0" fontId="0" fillId="0" borderId="24" xfId="0" applyFill="1" applyBorder="1"/>
    <xf numFmtId="0" fontId="0" fillId="0" borderId="24" xfId="0" applyFont="1" applyFill="1" applyBorder="1"/>
    <xf numFmtId="0" fontId="0" fillId="0" borderId="9" xfId="0" applyFill="1" applyBorder="1"/>
    <xf numFmtId="0" fontId="0" fillId="0" borderId="0" xfId="0" applyFill="1"/>
    <xf numFmtId="0" fontId="0" fillId="0" borderId="11" xfId="0" applyFont="1" applyFill="1" applyBorder="1"/>
    <xf numFmtId="0" fontId="0" fillId="0" borderId="0" xfId="0" applyFont="1" applyFill="1" applyBorder="1"/>
    <xf numFmtId="0" fontId="0" fillId="0" borderId="10" xfId="0" applyFont="1" applyFill="1" applyBorder="1"/>
    <xf numFmtId="0" fontId="0" fillId="0" borderId="11" xfId="0" applyFill="1" applyBorder="1"/>
    <xf numFmtId="0" fontId="0" fillId="0" borderId="10" xfId="0" applyFill="1" applyBorder="1"/>
    <xf numFmtId="0" fontId="0" fillId="0" borderId="25" xfId="0" applyFill="1" applyBorder="1"/>
    <xf numFmtId="0" fontId="0" fillId="0" borderId="0" xfId="0" applyFill="1" applyBorder="1"/>
    <xf numFmtId="0" fontId="16" fillId="0" borderId="0" xfId="25" applyFill="1"/>
    <xf numFmtId="0" fontId="1" fillId="2" borderId="0" xfId="1" applyAlignment="1">
      <alignment horizontal="right"/>
    </xf>
    <xf numFmtId="164" fontId="1" fillId="7" borderId="0" xfId="4" applyNumberFormat="1" applyAlignment="1">
      <alignment horizontal="right"/>
    </xf>
    <xf numFmtId="164" fontId="1" fillId="14" borderId="0" xfId="11" applyNumberFormat="1" applyAlignment="1">
      <alignment horizontal="right"/>
    </xf>
    <xf numFmtId="0" fontId="0" fillId="0" borderId="0" xfId="0" applyAlignment="1">
      <alignment wrapText="1"/>
    </xf>
    <xf numFmtId="0" fontId="19" fillId="25" borderId="38" xfId="0" applyFont="1" applyFill="1" applyBorder="1" applyAlignment="1">
      <alignment horizontal="center" vertical="center" wrapText="1"/>
    </xf>
    <xf numFmtId="0" fontId="19" fillId="25" borderId="23" xfId="0" applyFont="1" applyFill="1" applyBorder="1" applyAlignment="1">
      <alignment horizontal="center" vertical="center" wrapText="1"/>
    </xf>
    <xf numFmtId="0" fontId="19" fillId="25" borderId="39" xfId="0" applyFont="1" applyFill="1" applyBorder="1" applyAlignment="1">
      <alignment horizontal="center" vertical="center" wrapText="1"/>
    </xf>
    <xf numFmtId="0" fontId="19" fillId="25" borderId="40" xfId="0" applyFont="1" applyFill="1" applyBorder="1" applyAlignment="1">
      <alignment horizontal="center" vertical="center" wrapText="1"/>
    </xf>
    <xf numFmtId="0" fontId="19" fillId="25" borderId="0" xfId="0" applyFont="1" applyFill="1" applyBorder="1" applyAlignment="1">
      <alignment horizontal="center" vertical="center" wrapText="1"/>
    </xf>
    <xf numFmtId="0" fontId="19" fillId="25" borderId="1" xfId="0" applyFont="1" applyFill="1" applyBorder="1" applyAlignment="1">
      <alignment horizontal="center" vertical="center" wrapText="1"/>
    </xf>
    <xf numFmtId="0" fontId="19" fillId="25" borderId="6" xfId="0" applyFont="1" applyFill="1" applyBorder="1" applyAlignment="1">
      <alignment horizontal="center" vertical="center" wrapText="1"/>
    </xf>
    <xf numFmtId="0" fontId="19" fillId="25" borderId="3" xfId="0" applyFont="1" applyFill="1" applyBorder="1" applyAlignment="1">
      <alignment horizontal="center" vertical="center" wrapText="1"/>
    </xf>
    <xf numFmtId="0" fontId="19" fillId="25" borderId="5" xfId="0" applyFont="1" applyFill="1" applyBorder="1" applyAlignment="1">
      <alignment horizontal="center" vertical="center" wrapText="1"/>
    </xf>
    <xf numFmtId="0" fontId="0" fillId="17" borderId="21" xfId="14" applyFont="1" applyBorder="1" applyAlignment="1">
      <alignment horizontal="center"/>
    </xf>
    <xf numFmtId="0" fontId="1" fillId="17" borderId="13" xfId="14" applyBorder="1" applyAlignment="1">
      <alignment horizontal="center"/>
    </xf>
    <xf numFmtId="0" fontId="1" fillId="17" borderId="22" xfId="14" applyBorder="1" applyAlignment="1">
      <alignment horizontal="center"/>
    </xf>
    <xf numFmtId="0" fontId="0" fillId="17" borderId="0" xfId="14" applyFont="1" applyBorder="1" applyAlignment="1">
      <alignment horizontal="center"/>
    </xf>
    <xf numFmtId="0" fontId="0" fillId="17" borderId="1" xfId="14" applyFont="1" applyBorder="1" applyAlignment="1">
      <alignment horizontal="center"/>
    </xf>
    <xf numFmtId="0" fontId="7" fillId="23" borderId="0" xfId="20" applyFont="1" applyAlignment="1">
      <alignment horizontal="center"/>
    </xf>
    <xf numFmtId="0" fontId="7" fillId="14" borderId="0" xfId="11" applyFont="1" applyAlignment="1">
      <alignment horizontal="center" vertical="center"/>
    </xf>
    <xf numFmtId="0" fontId="8" fillId="9" borderId="0" xfId="6" applyFont="1" applyAlignment="1">
      <alignment horizontal="center"/>
    </xf>
    <xf numFmtId="0" fontId="12" fillId="28" borderId="20" xfId="24" applyFont="1" applyBorder="1" applyAlignment="1">
      <alignment horizontal="center"/>
    </xf>
    <xf numFmtId="0" fontId="0" fillId="9" borderId="20" xfId="6" applyFont="1" applyBorder="1" applyAlignment="1" applyProtection="1">
      <alignment horizontal="center"/>
      <protection locked="0"/>
    </xf>
    <xf numFmtId="0" fontId="1" fillId="9" borderId="20" xfId="6" applyBorder="1" applyAlignment="1" applyProtection="1">
      <alignment horizontal="center"/>
      <protection locked="0"/>
    </xf>
    <xf numFmtId="0" fontId="8" fillId="7" borderId="0" xfId="4" applyFont="1" applyAlignment="1">
      <alignment horizontal="center"/>
    </xf>
    <xf numFmtId="0" fontId="8" fillId="8" borderId="0" xfId="5" applyFont="1" applyAlignment="1">
      <alignment horizontal="center"/>
    </xf>
    <xf numFmtId="0" fontId="1" fillId="7" borderId="0" xfId="4" applyAlignment="1">
      <alignment horizontal="center"/>
    </xf>
    <xf numFmtId="0" fontId="0" fillId="8" borderId="0" xfId="5" applyFont="1" applyAlignment="1">
      <alignment horizontal="center"/>
    </xf>
    <xf numFmtId="0" fontId="1" fillId="8" borderId="0" xfId="5" applyAlignment="1">
      <alignment horizontal="center"/>
    </xf>
    <xf numFmtId="0" fontId="1" fillId="30" borderId="13" xfId="0" applyFont="1" applyFill="1" applyBorder="1" applyAlignment="1">
      <alignment horizontal="center"/>
    </xf>
    <xf numFmtId="0" fontId="7" fillId="16" borderId="0" xfId="13" applyFont="1" applyAlignment="1">
      <alignment horizontal="center"/>
    </xf>
    <xf numFmtId="0" fontId="0" fillId="7" borderId="20" xfId="4" applyFont="1" applyBorder="1" applyAlignment="1" applyProtection="1">
      <alignment horizontal="center"/>
      <protection locked="0"/>
    </xf>
    <xf numFmtId="0" fontId="1" fillId="7" borderId="20" xfId="4" applyBorder="1" applyAlignment="1" applyProtection="1">
      <alignment horizontal="center"/>
      <protection locked="0"/>
    </xf>
    <xf numFmtId="0" fontId="0" fillId="8" borderId="21" xfId="5" applyFont="1" applyBorder="1" applyAlignment="1" applyProtection="1">
      <alignment horizontal="center"/>
      <protection locked="0"/>
    </xf>
    <xf numFmtId="0" fontId="1" fillId="8" borderId="13" xfId="5" applyFont="1" applyBorder="1" applyAlignment="1" applyProtection="1">
      <alignment horizontal="center"/>
      <protection locked="0"/>
    </xf>
    <xf numFmtId="0" fontId="1" fillId="8" borderId="22" xfId="5" applyFont="1" applyBorder="1" applyAlignment="1" applyProtection="1">
      <alignment horizontal="center"/>
      <protection locked="0"/>
    </xf>
    <xf numFmtId="0" fontId="0" fillId="9" borderId="21" xfId="6" applyFont="1" applyBorder="1" applyAlignment="1" applyProtection="1">
      <alignment horizontal="center"/>
      <protection locked="0"/>
    </xf>
    <xf numFmtId="0" fontId="1" fillId="9" borderId="13" xfId="6" applyBorder="1" applyAlignment="1" applyProtection="1">
      <alignment horizontal="center"/>
      <protection locked="0"/>
    </xf>
    <xf numFmtId="0" fontId="1" fillId="9" borderId="22" xfId="6" applyBorder="1" applyAlignment="1" applyProtection="1">
      <alignment horizontal="center"/>
      <protection locked="0"/>
    </xf>
    <xf numFmtId="0" fontId="1" fillId="30" borderId="3" xfId="11" applyFill="1" applyBorder="1" applyAlignment="1">
      <alignment horizontal="center"/>
    </xf>
    <xf numFmtId="0" fontId="7" fillId="2" borderId="14" xfId="1" applyFont="1" applyBorder="1" applyAlignment="1" applyProtection="1">
      <alignment horizontal="center"/>
      <protection locked="0"/>
    </xf>
    <xf numFmtId="0" fontId="7" fillId="2" borderId="15" xfId="1" applyFont="1" applyBorder="1" applyAlignment="1" applyProtection="1">
      <alignment horizontal="center"/>
      <protection locked="0"/>
    </xf>
    <xf numFmtId="0" fontId="7" fillId="2" borderId="16" xfId="1" applyFont="1" applyBorder="1" applyAlignment="1" applyProtection="1">
      <alignment horizontal="center"/>
      <protection locked="0"/>
    </xf>
    <xf numFmtId="0" fontId="7" fillId="2" borderId="17" xfId="1" applyFont="1" applyBorder="1" applyAlignment="1" applyProtection="1">
      <alignment horizontal="center"/>
      <protection locked="0"/>
    </xf>
    <xf numFmtId="0" fontId="7" fillId="2" borderId="18" xfId="1" applyFont="1" applyBorder="1" applyAlignment="1" applyProtection="1">
      <alignment horizontal="center"/>
      <protection locked="0"/>
    </xf>
    <xf numFmtId="0" fontId="7" fillId="2" borderId="19" xfId="1" applyFont="1" applyBorder="1" applyAlignment="1" applyProtection="1">
      <alignment horizontal="center"/>
      <protection locked="0"/>
    </xf>
    <xf numFmtId="0" fontId="7" fillId="3" borderId="14" xfId="2" applyFont="1" applyBorder="1" applyAlignment="1" applyProtection="1">
      <alignment horizontal="center"/>
      <protection locked="0"/>
    </xf>
    <xf numFmtId="0" fontId="7" fillId="3" borderId="15" xfId="2" applyFont="1" applyBorder="1" applyAlignment="1" applyProtection="1">
      <alignment horizontal="center"/>
      <protection locked="0"/>
    </xf>
    <xf numFmtId="0" fontId="7" fillId="3" borderId="16" xfId="2" applyFont="1" applyBorder="1" applyAlignment="1" applyProtection="1">
      <alignment horizontal="center"/>
      <protection locked="0"/>
    </xf>
    <xf numFmtId="0" fontId="7" fillId="3" borderId="17" xfId="2" applyFont="1" applyBorder="1" applyAlignment="1" applyProtection="1">
      <alignment horizontal="center"/>
      <protection locked="0"/>
    </xf>
    <xf numFmtId="0" fontId="7" fillId="3" borderId="18" xfId="2" applyFont="1" applyBorder="1" applyAlignment="1" applyProtection="1">
      <alignment horizontal="center"/>
      <protection locked="0"/>
    </xf>
    <xf numFmtId="0" fontId="7" fillId="3" borderId="19" xfId="2" applyFont="1" applyBorder="1" applyAlignment="1" applyProtection="1">
      <alignment horizontal="center"/>
      <protection locked="0"/>
    </xf>
    <xf numFmtId="0" fontId="1" fillId="2" borderId="15" xfId="1" applyFont="1" applyBorder="1" applyAlignment="1">
      <alignment horizontal="center"/>
    </xf>
    <xf numFmtId="0" fontId="1" fillId="3" borderId="15" xfId="2" applyBorder="1" applyAlignment="1">
      <alignment horizontal="center"/>
    </xf>
    <xf numFmtId="0" fontId="0" fillId="17" borderId="21" xfId="14" applyFont="1" applyBorder="1" applyAlignment="1" applyProtection="1">
      <alignment horizontal="center"/>
      <protection locked="0"/>
    </xf>
    <xf numFmtId="0" fontId="1" fillId="17" borderId="13" xfId="14" applyBorder="1" applyAlignment="1" applyProtection="1">
      <alignment horizontal="center"/>
      <protection locked="0"/>
    </xf>
    <xf numFmtId="0" fontId="1" fillId="17" borderId="22" xfId="14" applyBorder="1" applyAlignment="1" applyProtection="1">
      <alignment horizontal="center"/>
      <protection locked="0"/>
    </xf>
    <xf numFmtId="0" fontId="12" fillId="28" borderId="20" xfId="24" applyFont="1" applyBorder="1" applyAlignment="1" applyProtection="1">
      <alignment horizontal="center"/>
      <protection locked="0"/>
    </xf>
    <xf numFmtId="0" fontId="12" fillId="28" borderId="21" xfId="24" applyFont="1" applyBorder="1" applyAlignment="1" applyProtection="1">
      <alignment horizontal="center"/>
      <protection locked="0"/>
    </xf>
    <xf numFmtId="0" fontId="12" fillId="28" borderId="13" xfId="24" applyFont="1" applyBorder="1" applyAlignment="1" applyProtection="1">
      <alignment horizontal="center"/>
      <protection locked="0"/>
    </xf>
    <xf numFmtId="0" fontId="12" fillId="28" borderId="22" xfId="24" applyFont="1" applyBorder="1" applyAlignment="1" applyProtection="1">
      <alignment horizontal="center"/>
      <protection locked="0"/>
    </xf>
    <xf numFmtId="164" fontId="17" fillId="19" borderId="0" xfId="16" applyNumberFormat="1" applyFont="1" applyAlignment="1">
      <alignment horizontal="center" vertical="center"/>
    </xf>
    <xf numFmtId="0" fontId="0" fillId="21" borderId="0" xfId="18" applyFont="1" applyAlignment="1">
      <alignment horizontal="center" vertical="center"/>
    </xf>
    <xf numFmtId="1" fontId="18" fillId="21" borderId="0" xfId="18" applyNumberFormat="1" applyFont="1" applyAlignment="1">
      <alignment horizontal="center" vertical="center"/>
    </xf>
    <xf numFmtId="0" fontId="7" fillId="20" borderId="0" xfId="17" applyFont="1" applyAlignment="1">
      <alignment horizontal="center"/>
    </xf>
    <xf numFmtId="0" fontId="5" fillId="10" borderId="21" xfId="7" applyBorder="1" applyAlignment="1" applyProtection="1">
      <alignment horizontal="center"/>
      <protection locked="0"/>
    </xf>
    <xf numFmtId="0" fontId="5" fillId="10" borderId="13" xfId="7" applyBorder="1" applyAlignment="1" applyProtection="1">
      <alignment horizontal="center"/>
      <protection locked="0"/>
    </xf>
    <xf numFmtId="0" fontId="5" fillId="12" borderId="21" xfId="9" applyBorder="1" applyAlignment="1" applyProtection="1">
      <alignment horizontal="center"/>
      <protection locked="0"/>
    </xf>
    <xf numFmtId="0" fontId="5" fillId="12" borderId="13" xfId="9" applyBorder="1" applyAlignment="1" applyProtection="1">
      <alignment horizontal="center"/>
      <protection locked="0"/>
    </xf>
    <xf numFmtId="0" fontId="1" fillId="8" borderId="21" xfId="5" applyFont="1" applyBorder="1" applyAlignment="1" applyProtection="1">
      <alignment horizontal="center"/>
      <protection locked="0"/>
    </xf>
    <xf numFmtId="0" fontId="1" fillId="9" borderId="21" xfId="6" applyBorder="1" applyAlignment="1" applyProtection="1">
      <alignment horizontal="center"/>
      <protection locked="0"/>
    </xf>
    <xf numFmtId="0" fontId="5" fillId="22" borderId="21" xfId="19" applyBorder="1" applyAlignment="1" applyProtection="1">
      <alignment horizontal="center"/>
      <protection locked="0"/>
    </xf>
    <xf numFmtId="0" fontId="5" fillId="22" borderId="13" xfId="19" applyBorder="1" applyAlignment="1" applyProtection="1">
      <alignment horizontal="center"/>
      <protection locked="0"/>
    </xf>
    <xf numFmtId="0" fontId="1" fillId="21" borderId="0" xfId="18" applyAlignment="1">
      <alignment horizontal="center"/>
    </xf>
    <xf numFmtId="0" fontId="1" fillId="17" borderId="21" xfId="14" applyBorder="1" applyAlignment="1">
      <alignment horizontal="center"/>
    </xf>
    <xf numFmtId="0" fontId="0" fillId="17" borderId="23" xfId="14" applyFont="1" applyBorder="1" applyAlignment="1">
      <alignment horizontal="center"/>
    </xf>
    <xf numFmtId="0" fontId="1" fillId="17" borderId="23" xfId="14" applyBorder="1" applyAlignment="1">
      <alignment horizontal="center"/>
    </xf>
    <xf numFmtId="0" fontId="10" fillId="26" borderId="14" xfId="22" applyBorder="1" applyAlignment="1">
      <alignment horizontal="center" vertical="center" wrapText="1"/>
    </xf>
    <xf numFmtId="0" fontId="10" fillId="26" borderId="15" xfId="22" applyBorder="1" applyAlignment="1">
      <alignment horizontal="center" vertical="center" wrapText="1"/>
    </xf>
    <xf numFmtId="0" fontId="10" fillId="26" borderId="16" xfId="22" applyBorder="1" applyAlignment="1">
      <alignment horizontal="center" vertical="center" wrapText="1"/>
    </xf>
    <xf numFmtId="0" fontId="10" fillId="26" borderId="36" xfId="22" applyBorder="1" applyAlignment="1">
      <alignment horizontal="center" vertical="center" wrapText="1"/>
    </xf>
    <xf numFmtId="0" fontId="10" fillId="26" borderId="0" xfId="22" applyBorder="1" applyAlignment="1">
      <alignment horizontal="center" vertical="center" wrapText="1"/>
    </xf>
    <xf numFmtId="0" fontId="10" fillId="26" borderId="37" xfId="22" applyBorder="1" applyAlignment="1">
      <alignment horizontal="center" vertical="center" wrapText="1"/>
    </xf>
    <xf numFmtId="0" fontId="10" fillId="26" borderId="17" xfId="22" applyBorder="1" applyAlignment="1">
      <alignment horizontal="center" vertical="center" wrapText="1"/>
    </xf>
    <xf numFmtId="0" fontId="10" fillId="26" borderId="18" xfId="22" applyBorder="1" applyAlignment="1">
      <alignment horizontal="center" vertical="center" wrapText="1"/>
    </xf>
    <xf numFmtId="0" fontId="10" fillId="26" borderId="19" xfId="22" applyBorder="1" applyAlignment="1">
      <alignment horizontal="center" vertical="center" wrapText="1"/>
    </xf>
    <xf numFmtId="0" fontId="0" fillId="0" borderId="0" xfId="0" applyAlignment="1">
      <alignment horizontal="center"/>
    </xf>
    <xf numFmtId="0" fontId="1" fillId="4" borderId="0" xfId="3" applyAlignment="1">
      <alignment horizontal="center"/>
    </xf>
    <xf numFmtId="0" fontId="1" fillId="4" borderId="0" xfId="3" applyAlignment="1">
      <alignment horizontal="left"/>
    </xf>
    <xf numFmtId="0" fontId="1" fillId="2" borderId="0" xfId="1" applyBorder="1" applyAlignment="1">
      <alignment horizontal="center" vertical="center"/>
    </xf>
    <xf numFmtId="0" fontId="1" fillId="2" borderId="3" xfId="1" applyBorder="1" applyAlignment="1">
      <alignment horizontal="center" vertical="center"/>
    </xf>
    <xf numFmtId="0" fontId="1" fillId="2" borderId="0" xfId="1" applyBorder="1" applyAlignment="1">
      <alignment horizontal="center"/>
    </xf>
    <xf numFmtId="0" fontId="1" fillId="2" borderId="3" xfId="1" applyBorder="1" applyAlignment="1">
      <alignment horizontal="center"/>
    </xf>
    <xf numFmtId="0" fontId="1" fillId="3" borderId="0" xfId="2" applyBorder="1" applyAlignment="1">
      <alignment horizontal="center"/>
    </xf>
    <xf numFmtId="0" fontId="1" fillId="3" borderId="3" xfId="2" applyBorder="1" applyAlignment="1">
      <alignment horizontal="center"/>
    </xf>
    <xf numFmtId="0" fontId="1" fillId="3" borderId="0" xfId="2" applyBorder="1" applyAlignment="1">
      <alignment horizontal="center" vertical="center"/>
    </xf>
    <xf numFmtId="0" fontId="1" fillId="3" borderId="3" xfId="2" applyBorder="1" applyAlignment="1">
      <alignment horizontal="center" vertical="center"/>
    </xf>
    <xf numFmtId="0" fontId="1" fillId="7" borderId="3" xfId="4" applyBorder="1" applyAlignment="1">
      <alignment horizontal="center"/>
    </xf>
    <xf numFmtId="0" fontId="1" fillId="7" borderId="5" xfId="4" applyBorder="1" applyAlignment="1">
      <alignment horizontal="center"/>
    </xf>
    <xf numFmtId="0" fontId="0" fillId="0" borderId="0" xfId="0" applyAlignment="1">
      <alignment horizontal="center" wrapText="1"/>
    </xf>
  </cellXfs>
  <cellStyles count="26">
    <cellStyle name="20 % - Akzent1" xfId="1" builtinId="30"/>
    <cellStyle name="20 % - Akzent2" xfId="2" builtinId="34"/>
    <cellStyle name="20 % - Akzent3" xfId="3" builtinId="38"/>
    <cellStyle name="20 % - Akzent4" xfId="13" builtinId="42"/>
    <cellStyle name="20 % - Akzent5" xfId="17" builtinId="46"/>
    <cellStyle name="20 % - Akzent6" xfId="20" builtinId="50"/>
    <cellStyle name="40 % - Akzent1" xfId="4" builtinId="31"/>
    <cellStyle name="40 % - Akzent2" xfId="5" builtinId="35"/>
    <cellStyle name="40 % - Akzent3" xfId="11" builtinId="39"/>
    <cellStyle name="40 % - Akzent4" xfId="14" builtinId="43"/>
    <cellStyle name="40 % - Akzent5" xfId="18" builtinId="47"/>
    <cellStyle name="40 % - Akzent6" xfId="6" builtinId="51"/>
    <cellStyle name="60 % - Akzent1" xfId="8" builtinId="32"/>
    <cellStyle name="60 % - Akzent2" xfId="10" builtinId="36"/>
    <cellStyle name="60 % - Akzent3" xfId="24" builtinId="40"/>
    <cellStyle name="60 % - Akzent4" xfId="15" builtinId="44"/>
    <cellStyle name="60 % - Akzent6" xfId="21" builtinId="52"/>
    <cellStyle name="Akzent1" xfId="7" builtinId="29"/>
    <cellStyle name="Akzent2" xfId="9" builtinId="33"/>
    <cellStyle name="Akzent4" xfId="12" builtinId="41"/>
    <cellStyle name="Akzent5" xfId="16" builtinId="45"/>
    <cellStyle name="Akzent6" xfId="19" builtinId="49"/>
    <cellStyle name="Gut" xfId="22" builtinId="26"/>
    <cellStyle name="Neutral" xfId="23" builtinId="28"/>
    <cellStyle name="Schlecht" xfId="25" builtinId="27"/>
    <cellStyle name="Standard" xfId="0" builtinId="0"/>
  </cellStyles>
  <dxfs count="20">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style="thin">
          <color theme="0"/>
        </right>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style="thin">
          <color theme="0"/>
        </right>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style="thin">
          <color theme="0"/>
        </right>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style="thin">
          <color theme="0"/>
        </right>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phia/AppData/Local/Microsoft/Windows/INetCache/Content.Outlook/DPNGZ9J8/Notenrechner_1.0_Master_blanco_ungesper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sheet"/>
      <sheetName val="RECHNER"/>
      <sheetName val="Anleitung"/>
      <sheetName val="Vertiefungen und Fächer"/>
      <sheetName val="Dropdownfelder"/>
    </sheetNames>
    <sheetDataSet>
      <sheetData sheetId="0"/>
      <sheetData sheetId="1"/>
      <sheetData sheetId="2"/>
      <sheetData sheetId="3">
        <row r="20">
          <cell r="D20" t="str">
            <v>WAHL</v>
          </cell>
        </row>
      </sheetData>
      <sheetData sheetId="4">
        <row r="24">
          <cell r="J24" t="str">
            <v>Supramolekulare Chemie</v>
          </cell>
        </row>
        <row r="25">
          <cell r="J25" t="str">
            <v>Biomaterialien</v>
          </cell>
        </row>
        <row r="26">
          <cell r="J26" t="str">
            <v>Instrumentelle Polymeranalytik</v>
          </cell>
        </row>
        <row r="27">
          <cell r="J27" t="str">
            <v>Optische Spektroskopie und Streumethoden zur Untersuchung komplexer Fluide</v>
          </cell>
        </row>
        <row r="28">
          <cell r="J28" t="str">
            <v>Diffraktionsmethoden zur Strukturaufklärung</v>
          </cell>
        </row>
        <row r="29">
          <cell r="J29" t="str">
            <v>Bioorganische Chemie (Nucleinsäuren)</v>
          </cell>
        </row>
        <row r="30">
          <cell r="J30" t="str">
            <v>Katalysatorimmobilisierung und Mehrphasenkatalyse</v>
          </cell>
        </row>
        <row r="31">
          <cell r="J31" t="str">
            <v>Supramolekulare Anorganische Chemie</v>
          </cell>
        </row>
        <row r="32">
          <cell r="J32" t="str">
            <v>Proteinchemie</v>
          </cell>
        </row>
        <row r="33">
          <cell r="J33" t="str">
            <v>Festkörper-NMR-Spektroskopie</v>
          </cell>
        </row>
        <row r="34">
          <cell r="J34" t="str">
            <v>Grundlagen der Kernchemie</v>
          </cell>
        </row>
        <row r="35">
          <cell r="J35" t="str">
            <v>Sekundärionen-Massenspektroskopie (SIMS) - moderne Festkörperanalytik auf der Nanoskala</v>
          </cell>
        </row>
        <row r="36">
          <cell r="J36" t="str">
            <v/>
          </cell>
        </row>
        <row r="37">
          <cell r="J37" t="str">
            <v/>
          </cell>
        </row>
        <row r="38">
          <cell r="J38" t="str">
            <v/>
          </cell>
        </row>
        <row r="39">
          <cell r="J39" t="str">
            <v/>
          </cell>
        </row>
        <row r="40">
          <cell r="J40" t="str">
            <v/>
          </cell>
        </row>
        <row r="41">
          <cell r="J41" t="str">
            <v/>
          </cell>
        </row>
        <row r="42">
          <cell r="J42" t="str">
            <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F2:J73" totalsRowShown="0" headerRowDxfId="7" dataDxfId="5" headerRowBorderDxfId="6">
  <autoFilter ref="F2:J73" xr:uid="{00000000-0009-0000-0100-000002000000}"/>
  <sortState xmlns:xlrd2="http://schemas.microsoft.com/office/spreadsheetml/2017/richdata2" ref="F3:J73">
    <sortCondition ref="F2:F73"/>
  </sortState>
  <tableColumns count="5">
    <tableColumn id="1" xr3:uid="{00000000-0010-0000-0000-000001000000}" name="Wahlpflichtfach" dataDxfId="4"/>
    <tableColumn id="2" xr3:uid="{00000000-0010-0000-0000-000002000000}" name="SYN" dataDxfId="3"/>
    <tableColumn id="3" xr3:uid="{00000000-0010-0000-0000-000003000000}" name="CAT" dataDxfId="2"/>
    <tableColumn id="4" xr3:uid="{00000000-0010-0000-0000-000004000000}" name="MES" dataDxfId="1"/>
    <tableColumn id="5" xr3:uid="{00000000-0010-0000-0000-000005000000}" name="COS" dataDxfId="0"/>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rgb="FFFF0000"/>
  </sheetPr>
  <dimension ref="A1:AZ496"/>
  <sheetViews>
    <sheetView tabSelected="1" zoomScale="80" zoomScaleNormal="80" workbookViewId="0">
      <selection activeCell="W28" sqref="W28"/>
    </sheetView>
  </sheetViews>
  <sheetFormatPr baseColWidth="10" defaultRowHeight="15" x14ac:dyDescent="0.25"/>
  <cols>
    <col min="1" max="1" width="8.5703125" customWidth="1"/>
    <col min="2" max="2" width="11.42578125" customWidth="1"/>
    <col min="10" max="10" width="11.42578125" style="114"/>
    <col min="11" max="11" width="2.85546875" style="83" customWidth="1"/>
    <col min="21" max="21" width="11.42578125" style="114"/>
    <col min="22" max="52" width="11.42578125" style="83"/>
  </cols>
  <sheetData>
    <row r="1" spans="1:52" s="83" customFormat="1" x14ac:dyDescent="0.25">
      <c r="J1" s="84"/>
      <c r="U1" s="84"/>
    </row>
    <row r="2" spans="1:52" ht="15.75" thickBot="1" x14ac:dyDescent="0.3">
      <c r="A2" s="5"/>
      <c r="B2" s="5"/>
      <c r="C2" s="5"/>
      <c r="D2" s="5"/>
      <c r="E2" s="5"/>
      <c r="F2" s="5"/>
      <c r="G2" s="5"/>
      <c r="H2" s="5"/>
      <c r="I2" s="5"/>
      <c r="J2" s="28"/>
      <c r="L2" s="37"/>
      <c r="M2" s="37"/>
      <c r="N2" s="37"/>
      <c r="O2" s="37"/>
      <c r="P2" s="37"/>
      <c r="Q2" s="37"/>
      <c r="R2" s="37"/>
      <c r="S2" s="37"/>
      <c r="T2" s="37"/>
      <c r="U2" s="29"/>
    </row>
    <row r="3" spans="1:52" ht="15" customHeight="1" x14ac:dyDescent="0.25">
      <c r="A3" s="5"/>
      <c r="B3" s="212" t="s">
        <v>64</v>
      </c>
      <c r="C3" s="213"/>
      <c r="D3" s="213"/>
      <c r="E3" s="213"/>
      <c r="F3" s="213"/>
      <c r="G3" s="213"/>
      <c r="H3" s="213"/>
      <c r="I3" s="214"/>
      <c r="J3" s="28"/>
      <c r="L3" s="37"/>
      <c r="M3" s="218" t="s">
        <v>65</v>
      </c>
      <c r="N3" s="219"/>
      <c r="O3" s="219"/>
      <c r="P3" s="219"/>
      <c r="Q3" s="219"/>
      <c r="R3" s="219"/>
      <c r="S3" s="219"/>
      <c r="T3" s="220"/>
      <c r="U3" s="29"/>
      <c r="W3" s="176" t="s">
        <v>140</v>
      </c>
      <c r="X3" s="177"/>
      <c r="Y3" s="177"/>
      <c r="Z3" s="177"/>
      <c r="AA3" s="177"/>
      <c r="AB3" s="177"/>
      <c r="AC3" s="178"/>
    </row>
    <row r="4" spans="1:52" ht="15.75" customHeight="1" thickBot="1" x14ac:dyDescent="0.3">
      <c r="A4" s="5"/>
      <c r="B4" s="215"/>
      <c r="C4" s="216"/>
      <c r="D4" s="216"/>
      <c r="E4" s="216"/>
      <c r="F4" s="216"/>
      <c r="G4" s="216"/>
      <c r="H4" s="216"/>
      <c r="I4" s="217"/>
      <c r="J4" s="28"/>
      <c r="L4" s="37"/>
      <c r="M4" s="221"/>
      <c r="N4" s="222"/>
      <c r="O4" s="222"/>
      <c r="P4" s="222"/>
      <c r="Q4" s="222"/>
      <c r="R4" s="222"/>
      <c r="S4" s="222"/>
      <c r="T4" s="223"/>
      <c r="U4" s="29"/>
      <c r="W4" s="179"/>
      <c r="X4" s="180"/>
      <c r="Y4" s="180"/>
      <c r="Z4" s="180"/>
      <c r="AA4" s="180"/>
      <c r="AB4" s="180"/>
      <c r="AC4" s="181"/>
    </row>
    <row r="5" spans="1:52" s="36" customFormat="1" ht="15" customHeight="1" x14ac:dyDescent="0.25">
      <c r="A5" s="33"/>
      <c r="B5" s="224" t="s">
        <v>137</v>
      </c>
      <c r="C5" s="224"/>
      <c r="D5" s="224"/>
      <c r="E5" s="224"/>
      <c r="F5" s="224"/>
      <c r="G5" s="224"/>
      <c r="H5" s="224"/>
      <c r="I5" s="224"/>
      <c r="J5" s="35"/>
      <c r="K5" s="85"/>
      <c r="L5" s="37"/>
      <c r="M5" s="225" t="s">
        <v>137</v>
      </c>
      <c r="N5" s="225"/>
      <c r="O5" s="225"/>
      <c r="P5" s="225"/>
      <c r="Q5" s="225"/>
      <c r="R5" s="225"/>
      <c r="S5" s="225"/>
      <c r="T5" s="225"/>
      <c r="U5" s="29"/>
      <c r="V5" s="85"/>
      <c r="W5" s="179"/>
      <c r="X5" s="180"/>
      <c r="Y5" s="180"/>
      <c r="Z5" s="180"/>
      <c r="AA5" s="180"/>
      <c r="AB5" s="180"/>
      <c r="AC5" s="181"/>
      <c r="AD5" s="85"/>
      <c r="AE5" s="85"/>
      <c r="AF5" s="85"/>
      <c r="AG5" s="85"/>
      <c r="AH5" s="85"/>
      <c r="AI5" s="85"/>
      <c r="AJ5" s="85"/>
      <c r="AK5" s="85"/>
      <c r="AL5" s="85"/>
      <c r="AM5" s="85"/>
      <c r="AN5" s="85"/>
      <c r="AO5" s="85"/>
      <c r="AP5" s="85"/>
      <c r="AQ5" s="85"/>
      <c r="AR5" s="85"/>
      <c r="AS5" s="85"/>
      <c r="AT5" s="85"/>
      <c r="AU5" s="85"/>
      <c r="AV5" s="85"/>
      <c r="AW5" s="85"/>
      <c r="AX5" s="85"/>
      <c r="AY5" s="85"/>
      <c r="AZ5" s="85"/>
    </row>
    <row r="6" spans="1:52" x14ac:dyDescent="0.25">
      <c r="A6" s="5"/>
      <c r="B6" s="5"/>
      <c r="C6" s="5"/>
      <c r="D6" s="5"/>
      <c r="E6" s="5"/>
      <c r="F6" s="5"/>
      <c r="G6" s="5"/>
      <c r="H6" s="5"/>
      <c r="I6" s="5"/>
      <c r="J6" s="28"/>
      <c r="L6" s="37"/>
      <c r="M6" s="37"/>
      <c r="N6" s="37"/>
      <c r="O6" s="37"/>
      <c r="P6" s="37"/>
      <c r="Q6" s="37"/>
      <c r="R6" s="37"/>
      <c r="S6" s="37"/>
      <c r="T6" s="37"/>
      <c r="U6" s="29"/>
      <c r="W6" s="179"/>
      <c r="X6" s="180"/>
      <c r="Y6" s="180"/>
      <c r="Z6" s="180"/>
      <c r="AA6" s="180"/>
      <c r="AB6" s="180"/>
      <c r="AC6" s="181"/>
    </row>
    <row r="7" spans="1:52" x14ac:dyDescent="0.25">
      <c r="A7" s="22"/>
      <c r="B7" s="30"/>
      <c r="C7" s="30"/>
      <c r="D7" s="196" t="e">
        <f>"Modul "&amp;HLOOKUP(B$3,'Vertiefungen und Fächer'!$D$2:$H$17,2,FALSE)</f>
        <v>#N/A</v>
      </c>
      <c r="E7" s="196"/>
      <c r="F7" s="196"/>
      <c r="G7" s="196"/>
      <c r="H7" s="30"/>
      <c r="I7" s="31"/>
      <c r="J7" s="90" t="s">
        <v>67</v>
      </c>
      <c r="L7" s="24"/>
      <c r="M7" s="24"/>
      <c r="N7" s="24"/>
      <c r="O7" s="197" t="e">
        <f>"Modul "&amp;HLOOKUP(M$3,'Vertiefungen und Fächer'!$D$2:$H$17,2,FALSE)</f>
        <v>#N/A</v>
      </c>
      <c r="P7" s="197"/>
      <c r="Q7" s="197"/>
      <c r="R7" s="197"/>
      <c r="S7" s="24"/>
      <c r="T7" s="39"/>
      <c r="U7" s="113" t="s">
        <v>67</v>
      </c>
      <c r="W7" s="179"/>
      <c r="X7" s="180"/>
      <c r="Y7" s="180"/>
      <c r="Z7" s="180"/>
      <c r="AA7" s="180"/>
      <c r="AB7" s="180"/>
      <c r="AC7" s="181"/>
    </row>
    <row r="8" spans="1:52" x14ac:dyDescent="0.25">
      <c r="A8" s="22"/>
      <c r="B8" s="22"/>
      <c r="C8" s="22"/>
      <c r="D8" s="22"/>
      <c r="E8" s="22"/>
      <c r="F8" s="22"/>
      <c r="G8" s="22"/>
      <c r="H8" s="22"/>
      <c r="I8" s="22"/>
      <c r="J8" s="112"/>
      <c r="L8" s="24"/>
      <c r="M8" s="24"/>
      <c r="N8" s="24"/>
      <c r="O8" s="24"/>
      <c r="P8" s="24"/>
      <c r="Q8" s="24"/>
      <c r="R8" s="24"/>
      <c r="S8" s="24"/>
      <c r="T8" s="24"/>
      <c r="U8" s="111"/>
      <c r="W8" s="179"/>
      <c r="X8" s="180"/>
      <c r="Y8" s="180"/>
      <c r="Z8" s="180"/>
      <c r="AA8" s="180"/>
      <c r="AB8" s="180"/>
      <c r="AC8" s="181"/>
    </row>
    <row r="9" spans="1:52" x14ac:dyDescent="0.25">
      <c r="A9" s="41" t="e">
        <f>HLOOKUP(B$3,'Vertiefungen und Fächer'!$D$2:$H$17,2,FALSE)&amp;"-PV1"</f>
        <v>#N/A</v>
      </c>
      <c r="B9" s="198" t="e">
        <f>HLOOKUP($B$3,'Vertiefungen und Fächer'!$D$2:$H$17,3,FALSE)</f>
        <v>#N/A</v>
      </c>
      <c r="C9" s="198"/>
      <c r="D9" s="198"/>
      <c r="E9" s="198"/>
      <c r="F9" s="198"/>
      <c r="G9" s="198"/>
      <c r="H9" s="198"/>
      <c r="I9" s="198"/>
      <c r="J9" s="42" t="s">
        <v>66</v>
      </c>
      <c r="L9" s="40" t="e">
        <f>HLOOKUP(M$3,'Vertiefungen und Fächer'!$D$2:$H$17,2,FALSE)&amp;"-PV1"</f>
        <v>#N/A</v>
      </c>
      <c r="M9" s="200" t="e">
        <f>HLOOKUP($M$3,'Vertiefungen und Fächer'!$D$2:$H$17,3,FALSE)</f>
        <v>#N/A</v>
      </c>
      <c r="N9" s="200"/>
      <c r="O9" s="200"/>
      <c r="P9" s="200"/>
      <c r="Q9" s="200"/>
      <c r="R9" s="200"/>
      <c r="S9" s="200"/>
      <c r="T9" s="200"/>
      <c r="U9" s="43" t="s">
        <v>66</v>
      </c>
      <c r="W9" s="179"/>
      <c r="X9" s="180"/>
      <c r="Y9" s="180"/>
      <c r="Z9" s="180"/>
      <c r="AA9" s="180"/>
      <c r="AB9" s="180"/>
      <c r="AC9" s="181"/>
    </row>
    <row r="10" spans="1:52" x14ac:dyDescent="0.25">
      <c r="A10" s="41" t="e">
        <f>HLOOKUP(B$3,'Vertiefungen und Fächer'!$D$2:$H$17,2,FALSE)&amp;"-PV2"</f>
        <v>#N/A</v>
      </c>
      <c r="B10" s="198" t="e">
        <f>HLOOKUP($B$3,'Vertiefungen und Fächer'!$D$2:$H$17,4,FALSE)</f>
        <v>#N/A</v>
      </c>
      <c r="C10" s="198"/>
      <c r="D10" s="198"/>
      <c r="E10" s="198"/>
      <c r="F10" s="198"/>
      <c r="G10" s="198"/>
      <c r="H10" s="198"/>
      <c r="I10" s="198"/>
      <c r="J10" s="42" t="s">
        <v>66</v>
      </c>
      <c r="L10" s="40" t="e">
        <f>HLOOKUP(M$3,'Vertiefungen und Fächer'!$D$2:$H$17,2,FALSE)&amp;"-PV2"</f>
        <v>#N/A</v>
      </c>
      <c r="M10" s="200" t="e">
        <f>HLOOKUP($M$3,'Vertiefungen und Fächer'!$D$2:$H$17,4,FALSE)</f>
        <v>#N/A</v>
      </c>
      <c r="N10" s="200"/>
      <c r="O10" s="200"/>
      <c r="P10" s="200"/>
      <c r="Q10" s="200"/>
      <c r="R10" s="200"/>
      <c r="S10" s="200"/>
      <c r="T10" s="200"/>
      <c r="U10" s="43" t="s">
        <v>66</v>
      </c>
      <c r="W10" s="179"/>
      <c r="X10" s="180"/>
      <c r="Y10" s="180"/>
      <c r="Z10" s="180"/>
      <c r="AA10" s="180"/>
      <c r="AB10" s="180"/>
      <c r="AC10" s="181"/>
    </row>
    <row r="11" spans="1:52" x14ac:dyDescent="0.25">
      <c r="A11" s="5"/>
      <c r="B11" s="5"/>
      <c r="C11" s="5"/>
      <c r="D11" s="5"/>
      <c r="E11" s="5"/>
      <c r="F11" s="5"/>
      <c r="G11" s="5"/>
      <c r="H11" s="5"/>
      <c r="I11" s="5"/>
      <c r="J11" s="28"/>
      <c r="L11" s="37"/>
      <c r="M11" s="37"/>
      <c r="N11" s="37"/>
      <c r="O11" s="37"/>
      <c r="P11" s="37"/>
      <c r="Q11" s="37"/>
      <c r="R11" s="37"/>
      <c r="S11" s="37"/>
      <c r="T11" s="37"/>
      <c r="U11" s="29"/>
      <c r="W11" s="179"/>
      <c r="X11" s="180"/>
      <c r="Y11" s="180"/>
      <c r="Z11" s="180"/>
      <c r="AA11" s="180"/>
      <c r="AB11" s="180"/>
      <c r="AC11" s="181"/>
    </row>
    <row r="12" spans="1:52" x14ac:dyDescent="0.25">
      <c r="A12" s="5"/>
      <c r="B12" s="5"/>
      <c r="C12" s="5"/>
      <c r="D12" s="5"/>
      <c r="E12" s="5"/>
      <c r="F12" s="5"/>
      <c r="G12" s="5"/>
      <c r="H12" s="5"/>
      <c r="I12" s="5"/>
      <c r="J12" s="28"/>
      <c r="L12" s="37"/>
      <c r="M12" s="37"/>
      <c r="N12" s="37"/>
      <c r="O12" s="37"/>
      <c r="P12" s="37"/>
      <c r="Q12" s="37"/>
      <c r="R12" s="37"/>
      <c r="S12" s="37"/>
      <c r="T12" s="37"/>
      <c r="U12" s="29"/>
      <c r="W12" s="179"/>
      <c r="X12" s="180"/>
      <c r="Y12" s="180"/>
      <c r="Z12" s="180"/>
      <c r="AA12" s="180"/>
      <c r="AB12" s="180"/>
      <c r="AC12" s="181"/>
    </row>
    <row r="13" spans="1:52" x14ac:dyDescent="0.25">
      <c r="A13" s="22"/>
      <c r="B13" s="22"/>
      <c r="C13" s="22"/>
      <c r="D13" s="196" t="e">
        <f>"Modul "&amp;HLOOKUP(B$3,'Vertiefungen und Fächer'!$D$2:$H$17,6,FALSE)</f>
        <v>#N/A</v>
      </c>
      <c r="E13" s="196"/>
      <c r="F13" s="196"/>
      <c r="G13" s="196"/>
      <c r="H13" s="22"/>
      <c r="I13" s="31"/>
      <c r="J13" s="90" t="s">
        <v>67</v>
      </c>
      <c r="L13" s="24"/>
      <c r="M13" s="24"/>
      <c r="N13" s="24"/>
      <c r="O13" s="197" t="e">
        <f>"Modul "&amp;HLOOKUP(M$3,'Vertiefungen und Fächer'!$D$2:$H$17,6,FALSE)</f>
        <v>#N/A</v>
      </c>
      <c r="P13" s="197"/>
      <c r="Q13" s="197"/>
      <c r="R13" s="197"/>
      <c r="S13" s="24"/>
      <c r="T13" s="39"/>
      <c r="U13" s="113" t="s">
        <v>67</v>
      </c>
      <c r="W13" s="179"/>
      <c r="X13" s="180"/>
      <c r="Y13" s="180"/>
      <c r="Z13" s="180"/>
      <c r="AA13" s="180"/>
      <c r="AB13" s="180"/>
      <c r="AC13" s="181"/>
    </row>
    <row r="14" spans="1:52" x14ac:dyDescent="0.25">
      <c r="A14" s="22"/>
      <c r="B14" s="22"/>
      <c r="C14" s="22"/>
      <c r="D14" s="22"/>
      <c r="E14" s="22"/>
      <c r="F14" s="22"/>
      <c r="G14" s="22"/>
      <c r="H14" s="22"/>
      <c r="I14" s="22"/>
      <c r="J14" s="112"/>
      <c r="L14" s="24"/>
      <c r="M14" s="24"/>
      <c r="N14" s="24"/>
      <c r="O14" s="24"/>
      <c r="P14" s="24"/>
      <c r="Q14" s="24"/>
      <c r="R14" s="24"/>
      <c r="S14" s="24"/>
      <c r="T14" s="24"/>
      <c r="U14" s="111"/>
      <c r="W14" s="179"/>
      <c r="X14" s="180"/>
      <c r="Y14" s="180"/>
      <c r="Z14" s="180"/>
      <c r="AA14" s="180"/>
      <c r="AB14" s="180"/>
      <c r="AC14" s="181"/>
    </row>
    <row r="15" spans="1:52" x14ac:dyDescent="0.25">
      <c r="A15" s="41" t="e">
        <f>HLOOKUP(B$3,'Vertiefungen und Fächer'!$D$2:$H$17,6,FALSE)&amp;"-PV1"</f>
        <v>#N/A</v>
      </c>
      <c r="B15" s="198" t="e">
        <f>HLOOKUP($B$3,'Vertiefungen und Fächer'!$D$2:$H$17,7,FALSE)</f>
        <v>#N/A</v>
      </c>
      <c r="C15" s="198"/>
      <c r="D15" s="198"/>
      <c r="E15" s="198"/>
      <c r="F15" s="198"/>
      <c r="G15" s="198"/>
      <c r="H15" s="198"/>
      <c r="I15" s="198"/>
      <c r="J15" s="42" t="s">
        <v>66</v>
      </c>
      <c r="L15" s="40" t="e">
        <f>HLOOKUP(M$3,'Vertiefungen und Fächer'!$D$2:$H$17,6,FALSE)&amp;"-PV1"</f>
        <v>#N/A</v>
      </c>
      <c r="M15" s="200" t="e">
        <f>HLOOKUP($M$3,'Vertiefungen und Fächer'!$D$2:$H$17,7,FALSE)</f>
        <v>#N/A</v>
      </c>
      <c r="N15" s="200"/>
      <c r="O15" s="200"/>
      <c r="P15" s="200"/>
      <c r="Q15" s="200"/>
      <c r="R15" s="200"/>
      <c r="S15" s="200"/>
      <c r="T15" s="200"/>
      <c r="U15" s="43" t="s">
        <v>66</v>
      </c>
      <c r="W15" s="179"/>
      <c r="X15" s="180"/>
      <c r="Y15" s="180"/>
      <c r="Z15" s="180"/>
      <c r="AA15" s="180"/>
      <c r="AB15" s="180"/>
      <c r="AC15" s="181"/>
    </row>
    <row r="16" spans="1:52" x14ac:dyDescent="0.25">
      <c r="A16" s="41" t="e">
        <f>HLOOKUP(B$3,'Vertiefungen und Fächer'!$D$2:$H$17,6,FALSE)&amp;"-PV2"</f>
        <v>#N/A</v>
      </c>
      <c r="B16" s="198" t="e">
        <f>HLOOKUP($B$3,'Vertiefungen und Fächer'!$D$2:$H$17,8,FALSE)</f>
        <v>#N/A</v>
      </c>
      <c r="C16" s="198"/>
      <c r="D16" s="198"/>
      <c r="E16" s="198"/>
      <c r="F16" s="198"/>
      <c r="G16" s="198"/>
      <c r="H16" s="198"/>
      <c r="I16" s="198"/>
      <c r="J16" s="42" t="s">
        <v>66</v>
      </c>
      <c r="L16" s="40" t="e">
        <f>HLOOKUP(M$3,'Vertiefungen und Fächer'!$D$2:$H$17,6,FALSE)&amp;"-PV2"</f>
        <v>#N/A</v>
      </c>
      <c r="M16" s="200" t="e">
        <f>HLOOKUP($M$3,'Vertiefungen und Fächer'!$D$2:$H$17,8,FALSE)</f>
        <v>#N/A</v>
      </c>
      <c r="N16" s="200"/>
      <c r="O16" s="200"/>
      <c r="P16" s="200"/>
      <c r="Q16" s="200"/>
      <c r="R16" s="200"/>
      <c r="S16" s="200"/>
      <c r="T16" s="200"/>
      <c r="U16" s="43" t="s">
        <v>66</v>
      </c>
      <c r="W16" s="179"/>
      <c r="X16" s="180"/>
      <c r="Y16" s="180"/>
      <c r="Z16" s="180"/>
      <c r="AA16" s="180"/>
      <c r="AB16" s="180"/>
      <c r="AC16" s="181"/>
    </row>
    <row r="17" spans="1:29" x14ac:dyDescent="0.25">
      <c r="A17" s="5"/>
      <c r="B17" s="5"/>
      <c r="C17" s="5"/>
      <c r="D17" s="5"/>
      <c r="E17" s="5"/>
      <c r="F17" s="5"/>
      <c r="G17" s="5"/>
      <c r="H17" s="5"/>
      <c r="I17" s="5"/>
      <c r="J17" s="28"/>
      <c r="L17" s="37"/>
      <c r="M17" s="37"/>
      <c r="N17" s="37"/>
      <c r="O17" s="37"/>
      <c r="P17" s="37"/>
      <c r="Q17" s="37"/>
      <c r="R17" s="37"/>
      <c r="S17" s="37"/>
      <c r="T17" s="37"/>
      <c r="U17" s="29"/>
      <c r="W17" s="179"/>
      <c r="X17" s="180"/>
      <c r="Y17" s="180"/>
      <c r="Z17" s="180"/>
      <c r="AA17" s="180"/>
      <c r="AB17" s="180"/>
      <c r="AC17" s="181"/>
    </row>
    <row r="18" spans="1:29" x14ac:dyDescent="0.25">
      <c r="A18" s="5"/>
      <c r="B18" s="5"/>
      <c r="C18" s="5"/>
      <c r="D18" s="5"/>
      <c r="E18" s="5"/>
      <c r="F18" s="5"/>
      <c r="G18" s="5"/>
      <c r="H18" s="5"/>
      <c r="I18" s="5"/>
      <c r="J18" s="28"/>
      <c r="L18" s="37"/>
      <c r="M18" s="37"/>
      <c r="N18" s="37"/>
      <c r="O18" s="37"/>
      <c r="P18" s="37"/>
      <c r="Q18" s="37"/>
      <c r="R18" s="37"/>
      <c r="S18" s="37"/>
      <c r="T18" s="37"/>
      <c r="U18" s="29"/>
      <c r="W18" s="179"/>
      <c r="X18" s="180"/>
      <c r="Y18" s="180"/>
      <c r="Z18" s="180"/>
      <c r="AA18" s="180"/>
      <c r="AB18" s="180"/>
      <c r="AC18" s="181"/>
    </row>
    <row r="19" spans="1:29" x14ac:dyDescent="0.25">
      <c r="A19" s="22"/>
      <c r="B19" s="22"/>
      <c r="C19" s="22"/>
      <c r="D19" s="196" t="e">
        <f>"Modul "&amp;HLOOKUP(B$3,'Vertiefungen und Fächer'!$D$2:$H$17,10,FALSE)</f>
        <v>#N/A</v>
      </c>
      <c r="E19" s="196"/>
      <c r="F19" s="196"/>
      <c r="G19" s="196"/>
      <c r="H19" s="22"/>
      <c r="I19" s="31"/>
      <c r="J19" s="90" t="s">
        <v>67</v>
      </c>
      <c r="L19" s="24"/>
      <c r="M19" s="24"/>
      <c r="N19" s="24"/>
      <c r="O19" s="197" t="e">
        <f>"Modul "&amp;HLOOKUP(M$3,'Vertiefungen und Fächer'!$D$2:$H$17,10,FALSE)</f>
        <v>#N/A</v>
      </c>
      <c r="P19" s="197"/>
      <c r="Q19" s="197"/>
      <c r="R19" s="197"/>
      <c r="S19" s="24"/>
      <c r="T19" s="39"/>
      <c r="U19" s="113" t="s">
        <v>67</v>
      </c>
      <c r="W19" s="179"/>
      <c r="X19" s="180"/>
      <c r="Y19" s="180"/>
      <c r="Z19" s="180"/>
      <c r="AA19" s="180"/>
      <c r="AB19" s="180"/>
      <c r="AC19" s="181"/>
    </row>
    <row r="20" spans="1:29" x14ac:dyDescent="0.25">
      <c r="A20" s="22"/>
      <c r="B20" s="22"/>
      <c r="C20" s="22"/>
      <c r="D20" s="22"/>
      <c r="E20" s="22"/>
      <c r="F20" s="22"/>
      <c r="G20" s="22"/>
      <c r="H20" s="22"/>
      <c r="I20" s="22"/>
      <c r="J20" s="112"/>
      <c r="L20" s="24"/>
      <c r="M20" s="24"/>
      <c r="N20" s="24"/>
      <c r="O20" s="24"/>
      <c r="P20" s="24"/>
      <c r="Q20" s="24"/>
      <c r="R20" s="24"/>
      <c r="S20" s="24"/>
      <c r="T20" s="24"/>
      <c r="U20" s="111"/>
      <c r="W20" s="179"/>
      <c r="X20" s="180"/>
      <c r="Y20" s="180"/>
      <c r="Z20" s="180"/>
      <c r="AA20" s="180"/>
      <c r="AB20" s="180"/>
      <c r="AC20" s="181"/>
    </row>
    <row r="21" spans="1:29" x14ac:dyDescent="0.25">
      <c r="A21" s="41" t="e">
        <f>HLOOKUP(B$3,'Vertiefungen und Fächer'!$D$2:$H$17,10,FALSE)&amp;"-PV1"</f>
        <v>#N/A</v>
      </c>
      <c r="B21" s="198" t="e">
        <f>HLOOKUP($B$3,'Vertiefungen und Fächer'!$D$2:$H$17,11,FALSE)</f>
        <v>#N/A</v>
      </c>
      <c r="C21" s="198"/>
      <c r="D21" s="198"/>
      <c r="E21" s="198"/>
      <c r="F21" s="198"/>
      <c r="G21" s="198"/>
      <c r="H21" s="198"/>
      <c r="I21" s="198"/>
      <c r="J21" s="42" t="s">
        <v>66</v>
      </c>
      <c r="L21" s="40" t="e">
        <f>HLOOKUP(M$3,'Vertiefungen und Fächer'!$D$2:$H$17,10,FALSE)&amp;"-PV1"</f>
        <v>#N/A</v>
      </c>
      <c r="M21" s="199" t="e">
        <f>HLOOKUP($M$3,'Vertiefungen und Fächer'!$D$2:$H$17,11,FALSE)</f>
        <v>#N/A</v>
      </c>
      <c r="N21" s="200"/>
      <c r="O21" s="200"/>
      <c r="P21" s="200"/>
      <c r="Q21" s="200"/>
      <c r="R21" s="200"/>
      <c r="S21" s="200"/>
      <c r="T21" s="200"/>
      <c r="U21" s="43" t="s">
        <v>66</v>
      </c>
      <c r="W21" s="179"/>
      <c r="X21" s="180"/>
      <c r="Y21" s="180"/>
      <c r="Z21" s="180"/>
      <c r="AA21" s="180"/>
      <c r="AB21" s="180"/>
      <c r="AC21" s="181"/>
    </row>
    <row r="22" spans="1:29" x14ac:dyDescent="0.25">
      <c r="A22" s="41" t="e">
        <f>HLOOKUP(B$3,'Vertiefungen und Fächer'!$D$2:$H$17,10,FALSE)&amp;"-PV2"</f>
        <v>#N/A</v>
      </c>
      <c r="B22" s="198" t="e">
        <f>IF($B$3="SYN",IF($M$3="CAT",HLOOKUP($B$3,'Vertiefungen und Fächer'!$D$2:$H$14,13,FALSE),HLOOKUP($B$3,'Vertiefungen und Fächer'!$D$2:$H$14,12,FALSE)),HLOOKUP($B$3,'Vertiefungen und Fächer'!$D$2:$H$14,12,FALSE))</f>
        <v>#N/A</v>
      </c>
      <c r="C22" s="198"/>
      <c r="D22" s="198"/>
      <c r="E22" s="198"/>
      <c r="F22" s="198"/>
      <c r="G22" s="198"/>
      <c r="H22" s="198"/>
      <c r="I22" s="198"/>
      <c r="J22" s="42" t="s">
        <v>66</v>
      </c>
      <c r="L22" s="40" t="e">
        <f>HLOOKUP(M$3,'Vertiefungen und Fächer'!$D$2:$H$17,10,FALSE)&amp;"-PV2"</f>
        <v>#N/A</v>
      </c>
      <c r="M22" s="200" t="e">
        <f>IF($M$3="SYN",IF($B$3="CAT",HLOOKUP($M$3,'Vertiefungen und Fächer'!$D$2:$H$17,13,FALSE),HLOOKUP($M$3,'Vertiefungen und Fächer'!$D$2:$H$17,12,FALSE)),HLOOKUP($M$3,'Vertiefungen und Fächer'!$D$2:$H$17,12,FALSE))</f>
        <v>#N/A</v>
      </c>
      <c r="N22" s="200"/>
      <c r="O22" s="200"/>
      <c r="P22" s="200"/>
      <c r="Q22" s="200"/>
      <c r="R22" s="200"/>
      <c r="S22" s="200"/>
      <c r="T22" s="200"/>
      <c r="U22" s="43" t="s">
        <v>66</v>
      </c>
      <c r="W22" s="179"/>
      <c r="X22" s="180"/>
      <c r="Y22" s="180"/>
      <c r="Z22" s="180"/>
      <c r="AA22" s="180"/>
      <c r="AB22" s="180"/>
      <c r="AC22" s="181"/>
    </row>
    <row r="23" spans="1:29" x14ac:dyDescent="0.25">
      <c r="A23" s="5"/>
      <c r="B23" s="5"/>
      <c r="C23" s="5"/>
      <c r="D23" s="5"/>
      <c r="E23" s="5"/>
      <c r="F23" s="5"/>
      <c r="G23" s="5"/>
      <c r="H23" s="5"/>
      <c r="I23" s="5"/>
      <c r="J23" s="28"/>
      <c r="L23" s="37"/>
      <c r="M23" s="37"/>
      <c r="N23" s="37"/>
      <c r="O23" s="37"/>
      <c r="P23" s="37"/>
      <c r="Q23" s="37"/>
      <c r="R23" s="37"/>
      <c r="S23" s="37"/>
      <c r="T23" s="37"/>
      <c r="U23" s="29"/>
      <c r="W23" s="179"/>
      <c r="X23" s="180"/>
      <c r="Y23" s="180"/>
      <c r="Z23" s="180"/>
      <c r="AA23" s="180"/>
      <c r="AB23" s="180"/>
      <c r="AC23" s="181"/>
    </row>
    <row r="24" spans="1:29" x14ac:dyDescent="0.25">
      <c r="A24" s="5"/>
      <c r="B24" s="5"/>
      <c r="C24" s="5"/>
      <c r="D24" s="5"/>
      <c r="E24" s="5"/>
      <c r="F24" s="5"/>
      <c r="G24" s="5"/>
      <c r="H24" s="5"/>
      <c r="I24" s="5"/>
      <c r="J24" s="28"/>
      <c r="L24" s="37"/>
      <c r="M24" s="37"/>
      <c r="N24" s="37"/>
      <c r="O24" s="37"/>
      <c r="P24" s="37"/>
      <c r="Q24" s="37"/>
      <c r="R24" s="37"/>
      <c r="S24" s="37"/>
      <c r="T24" s="37"/>
      <c r="U24" s="29"/>
      <c r="W24" s="179"/>
      <c r="X24" s="180"/>
      <c r="Y24" s="180"/>
      <c r="Z24" s="180"/>
      <c r="AA24" s="180"/>
      <c r="AB24" s="180"/>
      <c r="AC24" s="181"/>
    </row>
    <row r="25" spans="1:29" x14ac:dyDescent="0.25">
      <c r="A25" s="22"/>
      <c r="B25" s="22"/>
      <c r="C25" s="22"/>
      <c r="D25" s="196" t="e">
        <f>"Modul "&amp;HLOOKUP(B$3,'Vertiefungen und Fächer'!$D$2:$H$17,15,FALSE)</f>
        <v>#N/A</v>
      </c>
      <c r="E25" s="196"/>
      <c r="F25" s="196"/>
      <c r="G25" s="196"/>
      <c r="H25" s="22"/>
      <c r="I25" s="31"/>
      <c r="J25" s="90" t="s">
        <v>67</v>
      </c>
      <c r="L25" s="24"/>
      <c r="M25" s="24"/>
      <c r="N25" s="24"/>
      <c r="O25" s="197" t="e">
        <f>"Modul "&amp;HLOOKUP(M$3,'Vertiefungen und Fächer'!$D$2:$H$17,15,FALSE)</f>
        <v>#N/A</v>
      </c>
      <c r="P25" s="197"/>
      <c r="Q25" s="197"/>
      <c r="R25" s="197"/>
      <c r="S25" s="24"/>
      <c r="T25" s="88"/>
      <c r="U25" s="113" t="s">
        <v>67</v>
      </c>
      <c r="W25" s="179"/>
      <c r="X25" s="180"/>
      <c r="Y25" s="180"/>
      <c r="Z25" s="180"/>
      <c r="AA25" s="180"/>
      <c r="AB25" s="180"/>
      <c r="AC25" s="181"/>
    </row>
    <row r="26" spans="1:29" x14ac:dyDescent="0.25">
      <c r="A26" s="22"/>
      <c r="B26" s="22"/>
      <c r="C26" s="22"/>
      <c r="D26" s="22"/>
      <c r="E26" s="22"/>
      <c r="F26" s="22"/>
      <c r="G26" s="22"/>
      <c r="H26" s="22"/>
      <c r="I26" s="22"/>
      <c r="J26" s="112"/>
      <c r="L26" s="24"/>
      <c r="M26" s="24"/>
      <c r="N26" s="24"/>
      <c r="O26" s="24"/>
      <c r="P26" s="24"/>
      <c r="Q26" s="24"/>
      <c r="R26" s="24"/>
      <c r="S26" s="24"/>
      <c r="T26" s="24"/>
      <c r="U26" s="111"/>
      <c r="W26" s="179"/>
      <c r="X26" s="180"/>
      <c r="Y26" s="180"/>
      <c r="Z26" s="180"/>
      <c r="AA26" s="180"/>
      <c r="AB26" s="180"/>
      <c r="AC26" s="181"/>
    </row>
    <row r="27" spans="1:29" x14ac:dyDescent="0.25">
      <c r="A27" s="41" t="e">
        <f>HLOOKUP(B$3,'Vertiefungen und Fächer'!$D$2:$H$17,15,FALSE)</f>
        <v>#N/A</v>
      </c>
      <c r="B27" s="58" t="str">
        <f>IF(B3="COS","Übung","Thema/AK:")</f>
        <v>Thema/AK:</v>
      </c>
      <c r="C27" s="203" t="s">
        <v>94</v>
      </c>
      <c r="D27" s="204"/>
      <c r="E27" s="204"/>
      <c r="F27" s="204"/>
      <c r="G27" s="204"/>
      <c r="H27" s="204"/>
      <c r="I27" s="204"/>
      <c r="J27" s="42" t="s">
        <v>66</v>
      </c>
      <c r="L27" s="40" t="e">
        <f>HLOOKUP(M$3,'Vertiefungen und Fächer'!$D$2:$H$17,15,FALSE)</f>
        <v>#N/A</v>
      </c>
      <c r="M27" s="59" t="str">
        <f>IF(M3="COS","Übung","Thema/AK:")</f>
        <v>Thema/AK:</v>
      </c>
      <c r="N27" s="205" t="s">
        <v>94</v>
      </c>
      <c r="O27" s="206"/>
      <c r="P27" s="206"/>
      <c r="Q27" s="206"/>
      <c r="R27" s="206"/>
      <c r="S27" s="206"/>
      <c r="T27" s="207"/>
      <c r="U27" s="43" t="s">
        <v>66</v>
      </c>
      <c r="W27" s="182"/>
      <c r="X27" s="183"/>
      <c r="Y27" s="183"/>
      <c r="Z27" s="183"/>
      <c r="AA27" s="183"/>
      <c r="AB27" s="183"/>
      <c r="AC27" s="184"/>
    </row>
    <row r="28" spans="1:29" x14ac:dyDescent="0.25">
      <c r="A28" s="5"/>
      <c r="B28" s="5"/>
      <c r="C28" s="5"/>
      <c r="D28" s="5"/>
      <c r="E28" s="5"/>
      <c r="F28" s="5"/>
      <c r="G28" s="5"/>
      <c r="H28" s="5"/>
      <c r="I28" s="5"/>
      <c r="J28" s="28"/>
      <c r="L28" s="37"/>
      <c r="M28" s="37"/>
      <c r="N28" s="37"/>
      <c r="O28" s="37"/>
      <c r="P28" s="37"/>
      <c r="Q28" s="37"/>
      <c r="R28" s="37"/>
      <c r="S28" s="37"/>
      <c r="T28" s="37"/>
      <c r="U28" s="29"/>
    </row>
    <row r="29" spans="1:29" s="83" customFormat="1" x14ac:dyDescent="0.25"/>
    <row r="30" spans="1:29" x14ac:dyDescent="0.25">
      <c r="A30" s="44"/>
      <c r="B30" s="44"/>
      <c r="C30" s="44"/>
      <c r="D30" s="44"/>
      <c r="E30" s="44"/>
      <c r="F30" s="44"/>
      <c r="G30" s="44"/>
      <c r="H30" s="44"/>
      <c r="I30" s="44"/>
      <c r="J30" s="44"/>
      <c r="L30" s="95"/>
      <c r="M30" s="95"/>
      <c r="N30" s="95"/>
      <c r="O30" s="95"/>
      <c r="P30" s="95"/>
      <c r="Q30" s="95"/>
      <c r="R30" s="95"/>
      <c r="S30" s="95"/>
      <c r="T30" s="95"/>
      <c r="U30" s="96"/>
    </row>
    <row r="31" spans="1:29" x14ac:dyDescent="0.25">
      <c r="A31" s="44"/>
      <c r="B31" s="190" t="s">
        <v>88</v>
      </c>
      <c r="C31" s="190"/>
      <c r="D31" s="190"/>
      <c r="E31" s="190"/>
      <c r="F31" s="190"/>
      <c r="G31" s="190"/>
      <c r="H31" s="190"/>
      <c r="I31" s="190"/>
      <c r="J31" s="45"/>
      <c r="L31" s="95"/>
      <c r="M31" s="191" t="s">
        <v>68</v>
      </c>
      <c r="N31" s="191"/>
      <c r="O31" s="191"/>
      <c r="P31" s="191"/>
      <c r="Q31" s="191"/>
      <c r="R31" s="191"/>
      <c r="S31" s="191"/>
      <c r="T31" s="191"/>
      <c r="U31" s="96"/>
    </row>
    <row r="32" spans="1:29" x14ac:dyDescent="0.25">
      <c r="A32" s="44"/>
      <c r="B32" s="190"/>
      <c r="C32" s="190"/>
      <c r="D32" s="190"/>
      <c r="E32" s="190"/>
      <c r="F32" s="190"/>
      <c r="G32" s="190"/>
      <c r="H32" s="190"/>
      <c r="I32" s="190"/>
      <c r="J32" s="45"/>
      <c r="L32" s="95"/>
      <c r="M32" s="191"/>
      <c r="N32" s="191"/>
      <c r="O32" s="191"/>
      <c r="P32" s="191"/>
      <c r="Q32" s="191"/>
      <c r="R32" s="191"/>
      <c r="S32" s="191"/>
      <c r="T32" s="191"/>
      <c r="U32" s="96"/>
    </row>
    <row r="33" spans="1:52" s="36" customFormat="1" x14ac:dyDescent="0.25">
      <c r="A33" s="61"/>
      <c r="B33" s="62"/>
      <c r="C33" s="62"/>
      <c r="D33" s="62"/>
      <c r="E33" s="62"/>
      <c r="F33" s="62"/>
      <c r="G33" s="62"/>
      <c r="H33" s="62"/>
      <c r="I33" s="62"/>
      <c r="J33" s="63"/>
      <c r="K33" s="85"/>
      <c r="L33" s="95"/>
      <c r="M33" s="211" t="s">
        <v>138</v>
      </c>
      <c r="N33" s="211"/>
      <c r="O33" s="211"/>
      <c r="P33" s="211"/>
      <c r="Q33" s="211"/>
      <c r="R33" s="211"/>
      <c r="S33" s="95"/>
      <c r="T33" s="95"/>
      <c r="U33" s="100" t="s">
        <v>67</v>
      </c>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s="36" customFormat="1" x14ac:dyDescent="0.25">
      <c r="A34" s="61"/>
      <c r="B34" s="62"/>
      <c r="C34" s="62"/>
      <c r="D34" s="62"/>
      <c r="E34" s="62"/>
      <c r="F34" s="62"/>
      <c r="G34" s="62"/>
      <c r="H34" s="62"/>
      <c r="I34" s="62"/>
      <c r="J34" s="63"/>
      <c r="K34" s="85"/>
      <c r="L34" s="95"/>
      <c r="M34" s="201" t="s">
        <v>139</v>
      </c>
      <c r="N34" s="201"/>
      <c r="O34" s="201"/>
      <c r="P34" s="201"/>
      <c r="Q34" s="201"/>
      <c r="R34" s="201"/>
      <c r="S34" s="101"/>
      <c r="T34" s="101"/>
      <c r="U34" s="95"/>
      <c r="V34" s="85"/>
      <c r="W34" s="85"/>
      <c r="X34" s="83"/>
      <c r="Y34" s="83"/>
      <c r="Z34" s="83"/>
      <c r="AA34" s="83"/>
      <c r="AB34" s="83"/>
      <c r="AC34" s="83"/>
      <c r="AD34" s="83"/>
      <c r="AE34" s="83"/>
      <c r="AF34" s="83"/>
      <c r="AG34" s="83"/>
      <c r="AH34" s="85"/>
      <c r="AI34" s="85"/>
      <c r="AJ34" s="85"/>
      <c r="AK34" s="85"/>
      <c r="AL34" s="85"/>
      <c r="AM34" s="85"/>
      <c r="AN34" s="85"/>
      <c r="AO34" s="85"/>
      <c r="AP34" s="85"/>
      <c r="AQ34" s="85"/>
      <c r="AR34" s="85"/>
      <c r="AS34" s="85"/>
      <c r="AT34" s="85"/>
      <c r="AU34" s="85"/>
      <c r="AV34" s="85"/>
      <c r="AW34" s="85"/>
      <c r="AX34" s="85"/>
      <c r="AY34" s="85"/>
      <c r="AZ34" s="85"/>
    </row>
    <row r="35" spans="1:52" x14ac:dyDescent="0.25">
      <c r="A35" s="54" t="s">
        <v>57</v>
      </c>
      <c r="B35" s="91" t="s">
        <v>95</v>
      </c>
      <c r="C35" s="26"/>
      <c r="D35" s="192" t="str">
        <f>"Modul "&amp;'Vertiefungen und Fächer'!$D$20</f>
        <v>Modul WAHL</v>
      </c>
      <c r="E35" s="192"/>
      <c r="F35" s="192"/>
      <c r="G35" s="192"/>
      <c r="H35" s="26"/>
      <c r="I35" s="54"/>
      <c r="J35" s="94" t="s">
        <v>56</v>
      </c>
      <c r="L35" s="95"/>
      <c r="M35" s="193" t="s">
        <v>92</v>
      </c>
      <c r="N35" s="193"/>
      <c r="O35" s="193"/>
      <c r="P35" s="193"/>
      <c r="Q35" s="193"/>
      <c r="R35" s="193"/>
      <c r="S35" s="125"/>
      <c r="T35" s="126"/>
      <c r="U35" s="119" t="s">
        <v>66</v>
      </c>
    </row>
    <row r="36" spans="1:52" x14ac:dyDescent="0.25">
      <c r="A36" s="26"/>
      <c r="B36" s="26"/>
      <c r="C36" s="26"/>
      <c r="D36" s="26"/>
      <c r="E36" s="26"/>
      <c r="F36" s="26"/>
      <c r="G36" s="26"/>
      <c r="H36" s="26"/>
      <c r="I36" s="26"/>
      <c r="J36" s="27"/>
      <c r="L36" s="95"/>
      <c r="M36" s="193" t="s">
        <v>92</v>
      </c>
      <c r="N36" s="193"/>
      <c r="O36" s="193"/>
      <c r="P36" s="193"/>
      <c r="Q36" s="193"/>
      <c r="R36" s="193"/>
      <c r="S36" s="127"/>
      <c r="T36" s="128"/>
      <c r="U36" s="119" t="s">
        <v>66</v>
      </c>
    </row>
    <row r="37" spans="1:52" x14ac:dyDescent="0.25">
      <c r="A37" s="26"/>
      <c r="B37" s="26"/>
      <c r="C37" s="26"/>
      <c r="D37" s="26"/>
      <c r="E37" s="26"/>
      <c r="F37" s="26"/>
      <c r="G37" s="26"/>
      <c r="H37" s="26"/>
      <c r="I37" s="26"/>
      <c r="J37" s="27"/>
      <c r="L37" s="95"/>
      <c r="M37" s="193" t="s">
        <v>92</v>
      </c>
      <c r="N37" s="193"/>
      <c r="O37" s="193"/>
      <c r="P37" s="193"/>
      <c r="Q37" s="193"/>
      <c r="R37" s="193"/>
      <c r="S37" s="127"/>
      <c r="T37" s="128"/>
      <c r="U37" s="119" t="s">
        <v>66</v>
      </c>
    </row>
    <row r="38" spans="1:52" x14ac:dyDescent="0.25">
      <c r="A38" s="56" t="str">
        <f>'Vertiefungen und Fächer'!$D$20</f>
        <v>WAHL</v>
      </c>
      <c r="B38" s="194" t="s">
        <v>93</v>
      </c>
      <c r="C38" s="195"/>
      <c r="D38" s="195"/>
      <c r="E38" s="195"/>
      <c r="F38" s="195"/>
      <c r="G38" s="195"/>
      <c r="H38" s="195"/>
      <c r="I38" s="195"/>
      <c r="J38" s="92" t="s">
        <v>66</v>
      </c>
      <c r="L38" s="95"/>
      <c r="M38" s="193" t="s">
        <v>92</v>
      </c>
      <c r="N38" s="193"/>
      <c r="O38" s="193"/>
      <c r="P38" s="193"/>
      <c r="Q38" s="193"/>
      <c r="R38" s="193"/>
      <c r="S38" s="131"/>
      <c r="T38" s="132"/>
      <c r="U38" s="119" t="s">
        <v>66</v>
      </c>
    </row>
    <row r="39" spans="1:52" x14ac:dyDescent="0.25">
      <c r="A39" s="44"/>
      <c r="B39" s="44"/>
      <c r="C39" s="44"/>
      <c r="D39" s="44"/>
      <c r="E39" s="44"/>
      <c r="F39" s="44"/>
      <c r="G39" s="44"/>
      <c r="H39" s="44"/>
      <c r="I39" s="44"/>
      <c r="J39" s="45"/>
      <c r="L39" s="95"/>
      <c r="M39" s="193" t="s">
        <v>92</v>
      </c>
      <c r="N39" s="193"/>
      <c r="O39" s="193"/>
      <c r="P39" s="193"/>
      <c r="Q39" s="193"/>
      <c r="R39" s="193"/>
      <c r="S39" s="130"/>
      <c r="T39" s="128"/>
      <c r="U39" s="119" t="s">
        <v>66</v>
      </c>
    </row>
    <row r="40" spans="1:52" x14ac:dyDescent="0.25">
      <c r="A40" s="44"/>
      <c r="B40" s="44"/>
      <c r="C40" s="44"/>
      <c r="D40" s="44"/>
      <c r="E40" s="44"/>
      <c r="F40" s="44"/>
      <c r="G40" s="44"/>
      <c r="H40" s="44"/>
      <c r="I40" s="44"/>
      <c r="J40" s="45"/>
      <c r="L40" s="95"/>
      <c r="M40" s="193" t="s">
        <v>92</v>
      </c>
      <c r="N40" s="193"/>
      <c r="O40" s="193"/>
      <c r="P40" s="193"/>
      <c r="Q40" s="193"/>
      <c r="R40" s="193"/>
      <c r="S40" s="127"/>
      <c r="T40" s="128"/>
      <c r="U40" s="119" t="s">
        <v>66</v>
      </c>
    </row>
    <row r="41" spans="1:52" x14ac:dyDescent="0.25">
      <c r="A41" s="26"/>
      <c r="B41" s="26"/>
      <c r="C41" s="26"/>
      <c r="D41" s="192" t="str">
        <f>"Modul "&amp;'Vertiefungen und Fächer'!$D$23</f>
        <v>Modul FW-P</v>
      </c>
      <c r="E41" s="192"/>
      <c r="F41" s="192"/>
      <c r="G41" s="192"/>
      <c r="H41" s="26"/>
      <c r="I41" s="118"/>
      <c r="J41" s="94" t="s">
        <v>56</v>
      </c>
      <c r="L41" s="95"/>
      <c r="M41" s="193" t="s">
        <v>92</v>
      </c>
      <c r="N41" s="193"/>
      <c r="O41" s="193"/>
      <c r="P41" s="193"/>
      <c r="Q41" s="193"/>
      <c r="R41" s="193"/>
      <c r="S41" s="127"/>
      <c r="T41" s="128"/>
      <c r="U41" s="119" t="s">
        <v>66</v>
      </c>
    </row>
    <row r="42" spans="1:52" x14ac:dyDescent="0.25">
      <c r="A42" s="26"/>
      <c r="B42" s="26"/>
      <c r="C42" s="26"/>
      <c r="D42" s="26"/>
      <c r="E42" s="26"/>
      <c r="F42" s="26"/>
      <c r="G42" s="26"/>
      <c r="H42" s="26"/>
      <c r="I42" s="26"/>
      <c r="J42" s="27"/>
      <c r="L42" s="95"/>
      <c r="M42" s="193" t="s">
        <v>92</v>
      </c>
      <c r="N42" s="193"/>
      <c r="O42" s="193"/>
      <c r="P42" s="193"/>
      <c r="Q42" s="193"/>
      <c r="R42" s="193"/>
      <c r="S42" s="127"/>
      <c r="T42" s="128"/>
      <c r="U42" s="119" t="s">
        <v>66</v>
      </c>
    </row>
    <row r="43" spans="1:52" x14ac:dyDescent="0.25">
      <c r="A43" s="56" t="str">
        <f>'Vertiefungen und Fächer'!$D$23</f>
        <v>FW-P</v>
      </c>
      <c r="B43" s="26" t="s">
        <v>60</v>
      </c>
      <c r="C43" s="208" t="s">
        <v>94</v>
      </c>
      <c r="D43" s="209"/>
      <c r="E43" s="209"/>
      <c r="F43" s="209"/>
      <c r="G43" s="209"/>
      <c r="H43" s="209"/>
      <c r="I43" s="210"/>
      <c r="J43" s="92" t="s">
        <v>66</v>
      </c>
      <c r="L43" s="95"/>
      <c r="M43" s="193" t="s">
        <v>92</v>
      </c>
      <c r="N43" s="193"/>
      <c r="O43" s="193"/>
      <c r="P43" s="193"/>
      <c r="Q43" s="193"/>
      <c r="R43" s="193"/>
      <c r="S43" s="127"/>
      <c r="T43" s="128"/>
      <c r="U43" s="119" t="s">
        <v>66</v>
      </c>
    </row>
    <row r="44" spans="1:52" x14ac:dyDescent="0.25">
      <c r="A44" s="44"/>
      <c r="B44" s="44"/>
      <c r="C44" s="44"/>
      <c r="D44" s="44"/>
      <c r="E44" s="44"/>
      <c r="F44" s="44"/>
      <c r="G44" s="44"/>
      <c r="H44" s="44"/>
      <c r="I44" s="44"/>
      <c r="J44" s="45"/>
      <c r="L44" s="95"/>
      <c r="M44" s="193" t="s">
        <v>92</v>
      </c>
      <c r="N44" s="193"/>
      <c r="O44" s="193"/>
      <c r="P44" s="193"/>
      <c r="Q44" s="193"/>
      <c r="R44" s="193"/>
      <c r="S44" s="127"/>
      <c r="T44" s="129"/>
      <c r="U44" s="119" t="s">
        <v>66</v>
      </c>
    </row>
    <row r="45" spans="1:52" x14ac:dyDescent="0.25">
      <c r="A45" s="44"/>
      <c r="B45" s="44"/>
      <c r="C45" s="44"/>
      <c r="D45" s="44"/>
      <c r="E45" s="44"/>
      <c r="F45" s="44"/>
      <c r="G45" s="44"/>
      <c r="H45" s="44"/>
      <c r="I45" s="44"/>
      <c r="J45" s="45"/>
      <c r="L45" s="95"/>
      <c r="M45" s="193" t="s">
        <v>92</v>
      </c>
      <c r="N45" s="193"/>
      <c r="O45" s="193"/>
      <c r="P45" s="193"/>
      <c r="Q45" s="193"/>
      <c r="R45" s="193"/>
      <c r="S45" s="127"/>
      <c r="T45" s="128"/>
      <c r="U45" s="119" t="s">
        <v>66</v>
      </c>
    </row>
    <row r="46" spans="1:52" x14ac:dyDescent="0.25">
      <c r="A46" s="44"/>
      <c r="B46" s="44"/>
      <c r="C46" s="44"/>
      <c r="D46" s="44"/>
      <c r="E46" s="44"/>
      <c r="F46" s="44"/>
      <c r="G46" s="44"/>
      <c r="H46" s="44"/>
      <c r="I46" s="44"/>
      <c r="J46" s="45"/>
      <c r="L46" s="95"/>
      <c r="M46" s="193" t="s">
        <v>92</v>
      </c>
      <c r="N46" s="193"/>
      <c r="O46" s="193"/>
      <c r="P46" s="193"/>
      <c r="Q46" s="193"/>
      <c r="R46" s="193"/>
      <c r="S46" s="123"/>
      <c r="T46" s="124"/>
      <c r="U46" s="119" t="s">
        <v>66</v>
      </c>
    </row>
    <row r="47" spans="1:52" x14ac:dyDescent="0.25">
      <c r="A47" s="44"/>
      <c r="B47" s="44"/>
      <c r="C47" s="44"/>
      <c r="D47" s="44"/>
      <c r="E47" s="44"/>
      <c r="F47" s="44"/>
      <c r="G47" s="44"/>
      <c r="H47" s="44"/>
      <c r="I47" s="44"/>
      <c r="J47" s="45"/>
      <c r="L47" s="95"/>
      <c r="M47" s="95"/>
      <c r="N47" s="95"/>
      <c r="O47" s="95"/>
      <c r="P47" s="95"/>
      <c r="Q47" s="95"/>
      <c r="R47" s="95"/>
      <c r="S47" s="95"/>
      <c r="T47" s="95"/>
      <c r="U47" s="96"/>
    </row>
    <row r="48" spans="1:52" x14ac:dyDescent="0.25">
      <c r="A48" s="44"/>
      <c r="B48" s="44"/>
      <c r="C48" s="44"/>
      <c r="D48" s="44"/>
      <c r="E48" s="44"/>
      <c r="F48" s="44"/>
      <c r="G48" s="44"/>
      <c r="H48" s="44"/>
      <c r="I48" s="44"/>
      <c r="J48" s="45"/>
      <c r="L48" s="95"/>
      <c r="M48" s="95"/>
      <c r="N48" s="95"/>
      <c r="O48" s="95"/>
      <c r="P48" s="95"/>
      <c r="Q48" s="95"/>
      <c r="R48" s="95"/>
      <c r="S48" s="95"/>
      <c r="T48" s="95"/>
      <c r="U48" s="96"/>
    </row>
    <row r="49" spans="1:21" x14ac:dyDescent="0.25">
      <c r="A49" s="44"/>
      <c r="B49" s="44"/>
      <c r="C49" s="44"/>
      <c r="D49" s="44"/>
      <c r="E49" s="44"/>
      <c r="F49" s="44"/>
      <c r="G49" s="44"/>
      <c r="H49" s="44"/>
      <c r="I49" s="44"/>
      <c r="J49" s="44"/>
      <c r="L49" s="95"/>
      <c r="M49" s="95"/>
      <c r="N49" s="95"/>
      <c r="O49" s="95"/>
      <c r="P49" s="95"/>
      <c r="Q49" s="95"/>
      <c r="R49" s="95"/>
      <c r="S49" s="95"/>
      <c r="T49" s="95"/>
      <c r="U49" s="96"/>
    </row>
    <row r="50" spans="1:21" s="83" customFormat="1" x14ac:dyDescent="0.25">
      <c r="J50" s="84"/>
      <c r="U50" s="84"/>
    </row>
    <row r="51" spans="1:21" s="83" customFormat="1" x14ac:dyDescent="0.25">
      <c r="F51" s="49"/>
      <c r="G51" s="49"/>
      <c r="H51" s="49"/>
      <c r="I51" s="49"/>
      <c r="J51" s="49"/>
      <c r="K51" s="49"/>
      <c r="L51" s="49"/>
      <c r="M51" s="49"/>
      <c r="N51" s="49"/>
      <c r="O51" s="49"/>
      <c r="P51" s="49"/>
      <c r="U51" s="84"/>
    </row>
    <row r="52" spans="1:21" s="83" customFormat="1" ht="15" customHeight="1" x14ac:dyDescent="0.25">
      <c r="F52" s="49"/>
      <c r="G52" s="202" t="s">
        <v>52</v>
      </c>
      <c r="H52" s="202"/>
      <c r="I52" s="202"/>
      <c r="J52" s="202"/>
      <c r="K52" s="202"/>
      <c r="L52" s="202"/>
      <c r="M52" s="202"/>
      <c r="N52" s="202"/>
      <c r="O52" s="202"/>
      <c r="P52" s="50"/>
      <c r="U52" s="84"/>
    </row>
    <row r="53" spans="1:21" s="83" customFormat="1" ht="15" customHeight="1" x14ac:dyDescent="0.25">
      <c r="F53" s="49"/>
      <c r="G53" s="202"/>
      <c r="H53" s="202"/>
      <c r="I53" s="202"/>
      <c r="J53" s="202"/>
      <c r="K53" s="202"/>
      <c r="L53" s="202"/>
      <c r="M53" s="202"/>
      <c r="N53" s="202"/>
      <c r="O53" s="202"/>
      <c r="P53" s="50"/>
      <c r="U53" s="84"/>
    </row>
    <row r="54" spans="1:21" s="83" customFormat="1" x14ac:dyDescent="0.25">
      <c r="F54" s="64"/>
      <c r="G54" s="65"/>
      <c r="H54" s="65"/>
      <c r="I54" s="65"/>
      <c r="J54" s="65"/>
      <c r="K54" s="65"/>
      <c r="L54" s="65"/>
      <c r="M54" s="65"/>
      <c r="N54" s="65"/>
      <c r="O54" s="49"/>
      <c r="P54" s="66"/>
      <c r="U54" s="84"/>
    </row>
    <row r="55" spans="1:21" s="83" customFormat="1" x14ac:dyDescent="0.25">
      <c r="F55" s="64"/>
      <c r="G55" s="65"/>
      <c r="H55" s="65"/>
      <c r="I55" s="65"/>
      <c r="J55" s="65"/>
      <c r="K55" s="65"/>
      <c r="L55" s="65"/>
      <c r="M55" s="65"/>
      <c r="N55" s="65"/>
      <c r="O55" s="49"/>
      <c r="P55" s="66"/>
      <c r="U55" s="84"/>
    </row>
    <row r="56" spans="1:21" s="83" customFormat="1" x14ac:dyDescent="0.25">
      <c r="F56" s="60"/>
      <c r="G56" s="60"/>
      <c r="H56" s="60"/>
      <c r="I56" s="60"/>
      <c r="J56" s="60"/>
      <c r="K56" s="60"/>
      <c r="L56" s="60"/>
      <c r="M56" s="60"/>
      <c r="N56" s="60"/>
      <c r="O56" s="60"/>
      <c r="P56" s="93" t="s">
        <v>67</v>
      </c>
      <c r="U56" s="84"/>
    </row>
    <row r="57" spans="1:21" s="83" customFormat="1" x14ac:dyDescent="0.25">
      <c r="F57" s="60"/>
      <c r="G57" s="60"/>
      <c r="H57" s="60"/>
      <c r="I57" s="60"/>
      <c r="J57" s="60"/>
      <c r="K57" s="60"/>
      <c r="L57" s="60"/>
      <c r="M57" s="60"/>
      <c r="N57" s="60"/>
      <c r="O57" s="60"/>
      <c r="P57" s="32"/>
      <c r="U57" s="84"/>
    </row>
    <row r="58" spans="1:21" s="83" customFormat="1" x14ac:dyDescent="0.25">
      <c r="F58" s="60" t="s">
        <v>60</v>
      </c>
      <c r="G58" s="185" t="s">
        <v>94</v>
      </c>
      <c r="H58" s="186"/>
      <c r="I58" s="186"/>
      <c r="J58" s="186"/>
      <c r="K58" s="186"/>
      <c r="L58" s="186"/>
      <c r="M58" s="186"/>
      <c r="N58" s="186"/>
      <c r="O58" s="187"/>
      <c r="P58" s="87" t="s">
        <v>66</v>
      </c>
      <c r="U58" s="84"/>
    </row>
    <row r="59" spans="1:21" s="83" customFormat="1" x14ac:dyDescent="0.25">
      <c r="F59" s="60"/>
      <c r="G59" s="188" t="s">
        <v>53</v>
      </c>
      <c r="H59" s="188"/>
      <c r="I59" s="188"/>
      <c r="J59" s="188"/>
      <c r="K59" s="188"/>
      <c r="L59" s="188"/>
      <c r="M59" s="188"/>
      <c r="N59" s="188"/>
      <c r="O59" s="189"/>
      <c r="P59" s="87" t="s">
        <v>66</v>
      </c>
      <c r="U59" s="84"/>
    </row>
    <row r="60" spans="1:21" s="83" customFormat="1" x14ac:dyDescent="0.25">
      <c r="F60" s="49"/>
      <c r="G60" s="49"/>
      <c r="H60" s="49"/>
      <c r="I60" s="49"/>
      <c r="J60" s="49"/>
      <c r="K60" s="49"/>
      <c r="L60" s="49"/>
      <c r="M60" s="49"/>
      <c r="N60" s="49"/>
      <c r="O60" s="49"/>
      <c r="P60" s="50"/>
      <c r="U60" s="84"/>
    </row>
    <row r="61" spans="1:21" s="83" customFormat="1" x14ac:dyDescent="0.25">
      <c r="J61" s="84"/>
      <c r="U61" s="84"/>
    </row>
    <row r="62" spans="1:21" s="83" customFormat="1" x14ac:dyDescent="0.25">
      <c r="J62" s="84"/>
      <c r="U62" s="84"/>
    </row>
    <row r="63" spans="1:21" s="83" customFormat="1" x14ac:dyDescent="0.25">
      <c r="J63" s="84"/>
      <c r="U63" s="84"/>
    </row>
    <row r="64" spans="1:21" s="83" customFormat="1" x14ac:dyDescent="0.25">
      <c r="J64" s="84"/>
      <c r="U64" s="84"/>
    </row>
    <row r="65" spans="10:21" s="83" customFormat="1" x14ac:dyDescent="0.25">
      <c r="J65" s="84"/>
      <c r="U65" s="84"/>
    </row>
    <row r="66" spans="10:21" s="83" customFormat="1" x14ac:dyDescent="0.25">
      <c r="J66" s="84"/>
      <c r="U66" s="84"/>
    </row>
    <row r="67" spans="10:21" s="83" customFormat="1" x14ac:dyDescent="0.25">
      <c r="J67" s="84"/>
      <c r="U67" s="84"/>
    </row>
    <row r="68" spans="10:21" s="83" customFormat="1" x14ac:dyDescent="0.25">
      <c r="J68" s="84"/>
      <c r="U68" s="84"/>
    </row>
    <row r="69" spans="10:21" s="83" customFormat="1" x14ac:dyDescent="0.25">
      <c r="J69" s="84"/>
      <c r="U69" s="84"/>
    </row>
    <row r="70" spans="10:21" s="83" customFormat="1" x14ac:dyDescent="0.25">
      <c r="J70" s="84"/>
      <c r="U70" s="84"/>
    </row>
    <row r="71" spans="10:21" s="83" customFormat="1" x14ac:dyDescent="0.25">
      <c r="J71" s="84"/>
      <c r="U71" s="84"/>
    </row>
    <row r="72" spans="10:21" s="83" customFormat="1" x14ac:dyDescent="0.25">
      <c r="J72" s="84"/>
      <c r="U72" s="84"/>
    </row>
    <row r="73" spans="10:21" s="83" customFormat="1" x14ac:dyDescent="0.25">
      <c r="J73" s="84"/>
      <c r="U73" s="84"/>
    </row>
    <row r="74" spans="10:21" s="83" customFormat="1" x14ac:dyDescent="0.25">
      <c r="J74" s="84"/>
      <c r="U74" s="84"/>
    </row>
    <row r="75" spans="10:21" s="83" customFormat="1" x14ac:dyDescent="0.25">
      <c r="J75" s="84"/>
      <c r="U75" s="84"/>
    </row>
    <row r="76" spans="10:21" s="83" customFormat="1" x14ac:dyDescent="0.25">
      <c r="J76" s="84"/>
      <c r="U76" s="84"/>
    </row>
    <row r="77" spans="10:21" s="83" customFormat="1" x14ac:dyDescent="0.25">
      <c r="J77" s="84"/>
      <c r="U77" s="84"/>
    </row>
    <row r="78" spans="10:21" s="83" customFormat="1" x14ac:dyDescent="0.25">
      <c r="J78" s="84"/>
      <c r="U78" s="84"/>
    </row>
    <row r="79" spans="10:21" s="83" customFormat="1" x14ac:dyDescent="0.25">
      <c r="J79" s="84"/>
      <c r="U79" s="84"/>
    </row>
    <row r="80" spans="10:21" s="83" customFormat="1" x14ac:dyDescent="0.25">
      <c r="J80" s="84"/>
      <c r="U80" s="84"/>
    </row>
    <row r="81" spans="10:21" s="83" customFormat="1" x14ac:dyDescent="0.25">
      <c r="J81" s="84"/>
      <c r="U81" s="84"/>
    </row>
    <row r="82" spans="10:21" s="83" customFormat="1" x14ac:dyDescent="0.25">
      <c r="J82" s="84"/>
      <c r="U82" s="84"/>
    </row>
    <row r="83" spans="10:21" s="83" customFormat="1" x14ac:dyDescent="0.25">
      <c r="J83" s="84"/>
      <c r="U83" s="84"/>
    </row>
    <row r="84" spans="10:21" s="83" customFormat="1" x14ac:dyDescent="0.25">
      <c r="J84" s="84"/>
      <c r="U84" s="84"/>
    </row>
    <row r="85" spans="10:21" s="83" customFormat="1" x14ac:dyDescent="0.25">
      <c r="J85" s="84"/>
      <c r="U85" s="84"/>
    </row>
    <row r="86" spans="10:21" s="83" customFormat="1" x14ac:dyDescent="0.25">
      <c r="J86" s="84"/>
      <c r="U86" s="84"/>
    </row>
    <row r="87" spans="10:21" s="83" customFormat="1" x14ac:dyDescent="0.25">
      <c r="J87" s="84"/>
      <c r="U87" s="84"/>
    </row>
    <row r="88" spans="10:21" s="83" customFormat="1" x14ac:dyDescent="0.25">
      <c r="J88" s="84"/>
      <c r="U88" s="84"/>
    </row>
    <row r="89" spans="10:21" s="83" customFormat="1" x14ac:dyDescent="0.25">
      <c r="J89" s="84"/>
      <c r="U89" s="84"/>
    </row>
    <row r="90" spans="10:21" s="83" customFormat="1" x14ac:dyDescent="0.25">
      <c r="J90" s="84"/>
      <c r="U90" s="84"/>
    </row>
    <row r="91" spans="10:21" s="83" customFormat="1" x14ac:dyDescent="0.25">
      <c r="J91" s="84"/>
      <c r="U91" s="84"/>
    </row>
    <row r="92" spans="10:21" s="83" customFormat="1" x14ac:dyDescent="0.25">
      <c r="J92" s="84"/>
      <c r="U92" s="84"/>
    </row>
    <row r="93" spans="10:21" s="83" customFormat="1" x14ac:dyDescent="0.25">
      <c r="J93" s="84"/>
      <c r="U93" s="84"/>
    </row>
    <row r="94" spans="10:21" s="83" customFormat="1" x14ac:dyDescent="0.25">
      <c r="J94" s="84"/>
      <c r="U94" s="84"/>
    </row>
    <row r="95" spans="10:21" s="83" customFormat="1" x14ac:dyDescent="0.25">
      <c r="J95" s="84"/>
      <c r="U95" s="84"/>
    </row>
    <row r="96" spans="10:21" s="83" customFormat="1" x14ac:dyDescent="0.25">
      <c r="J96" s="84"/>
      <c r="U96" s="84"/>
    </row>
    <row r="97" spans="10:21" s="83" customFormat="1" x14ac:dyDescent="0.25">
      <c r="J97" s="84"/>
      <c r="U97" s="84"/>
    </row>
    <row r="98" spans="10:21" s="83" customFormat="1" x14ac:dyDescent="0.25">
      <c r="J98" s="84"/>
      <c r="U98" s="84"/>
    </row>
    <row r="99" spans="10:21" s="83" customFormat="1" x14ac:dyDescent="0.25">
      <c r="J99" s="84"/>
      <c r="U99" s="84"/>
    </row>
    <row r="100" spans="10:21" s="83" customFormat="1" x14ac:dyDescent="0.25">
      <c r="J100" s="84"/>
      <c r="U100" s="84"/>
    </row>
    <row r="101" spans="10:21" s="83" customFormat="1" x14ac:dyDescent="0.25">
      <c r="J101" s="84"/>
      <c r="U101" s="84"/>
    </row>
    <row r="102" spans="10:21" s="83" customFormat="1" x14ac:dyDescent="0.25">
      <c r="J102" s="84"/>
      <c r="U102" s="84"/>
    </row>
    <row r="103" spans="10:21" s="83" customFormat="1" x14ac:dyDescent="0.25">
      <c r="J103" s="84"/>
      <c r="U103" s="84"/>
    </row>
    <row r="104" spans="10:21" s="83" customFormat="1" x14ac:dyDescent="0.25">
      <c r="J104" s="84"/>
      <c r="U104" s="84"/>
    </row>
    <row r="105" spans="10:21" s="83" customFormat="1" x14ac:dyDescent="0.25">
      <c r="J105" s="84"/>
      <c r="U105" s="84"/>
    </row>
    <row r="106" spans="10:21" s="83" customFormat="1" x14ac:dyDescent="0.25">
      <c r="J106" s="84"/>
      <c r="U106" s="84"/>
    </row>
    <row r="107" spans="10:21" s="83" customFormat="1" x14ac:dyDescent="0.25">
      <c r="J107" s="84"/>
      <c r="U107" s="84"/>
    </row>
    <row r="108" spans="10:21" s="83" customFormat="1" x14ac:dyDescent="0.25">
      <c r="J108" s="84"/>
      <c r="U108" s="84"/>
    </row>
    <row r="109" spans="10:21" s="83" customFormat="1" x14ac:dyDescent="0.25">
      <c r="J109" s="84"/>
      <c r="U109" s="84"/>
    </row>
    <row r="110" spans="10:21" s="83" customFormat="1" x14ac:dyDescent="0.25">
      <c r="J110" s="84"/>
      <c r="U110" s="84"/>
    </row>
    <row r="111" spans="10:21" s="83" customFormat="1" x14ac:dyDescent="0.25">
      <c r="J111" s="84"/>
      <c r="U111" s="84"/>
    </row>
    <row r="112" spans="10:21" s="83" customFormat="1" x14ac:dyDescent="0.25">
      <c r="J112" s="84"/>
      <c r="U112" s="84"/>
    </row>
    <row r="113" spans="10:21" s="83" customFormat="1" x14ac:dyDescent="0.25">
      <c r="J113" s="84"/>
      <c r="U113" s="84"/>
    </row>
    <row r="114" spans="10:21" s="83" customFormat="1" x14ac:dyDescent="0.25">
      <c r="J114" s="84"/>
      <c r="U114" s="84"/>
    </row>
    <row r="115" spans="10:21" s="83" customFormat="1" x14ac:dyDescent="0.25">
      <c r="J115" s="84"/>
      <c r="U115" s="84"/>
    </row>
    <row r="116" spans="10:21" s="83" customFormat="1" x14ac:dyDescent="0.25">
      <c r="J116" s="84"/>
      <c r="U116" s="84"/>
    </row>
    <row r="117" spans="10:21" s="83" customFormat="1" x14ac:dyDescent="0.25">
      <c r="J117" s="84"/>
      <c r="U117" s="84"/>
    </row>
    <row r="118" spans="10:21" s="83" customFormat="1" x14ac:dyDescent="0.25">
      <c r="J118" s="84"/>
      <c r="U118" s="84"/>
    </row>
    <row r="119" spans="10:21" s="83" customFormat="1" x14ac:dyDescent="0.25">
      <c r="J119" s="84"/>
      <c r="U119" s="84"/>
    </row>
    <row r="120" spans="10:21" s="83" customFormat="1" x14ac:dyDescent="0.25">
      <c r="J120" s="84"/>
      <c r="U120" s="84"/>
    </row>
    <row r="121" spans="10:21" s="83" customFormat="1" x14ac:dyDescent="0.25">
      <c r="J121" s="84"/>
      <c r="U121" s="84"/>
    </row>
    <row r="122" spans="10:21" s="83" customFormat="1" x14ac:dyDescent="0.25">
      <c r="J122" s="84"/>
      <c r="U122" s="84"/>
    </row>
    <row r="123" spans="10:21" s="83" customFormat="1" x14ac:dyDescent="0.25">
      <c r="J123" s="84"/>
      <c r="U123" s="84"/>
    </row>
    <row r="124" spans="10:21" s="83" customFormat="1" x14ac:dyDescent="0.25">
      <c r="J124" s="84"/>
      <c r="U124" s="84"/>
    </row>
    <row r="125" spans="10:21" s="83" customFormat="1" x14ac:dyDescent="0.25">
      <c r="J125" s="84"/>
      <c r="U125" s="84"/>
    </row>
    <row r="126" spans="10:21" s="83" customFormat="1" x14ac:dyDescent="0.25">
      <c r="J126" s="84"/>
      <c r="U126" s="84"/>
    </row>
    <row r="127" spans="10:21" s="83" customFormat="1" x14ac:dyDescent="0.25">
      <c r="J127" s="84"/>
      <c r="U127" s="84"/>
    </row>
    <row r="128" spans="10:21" s="83" customFormat="1" x14ac:dyDescent="0.25">
      <c r="J128" s="84"/>
      <c r="U128" s="84"/>
    </row>
    <row r="129" spans="10:21" s="83" customFormat="1" x14ac:dyDescent="0.25">
      <c r="J129" s="84"/>
      <c r="U129" s="84"/>
    </row>
    <row r="130" spans="10:21" s="83" customFormat="1" x14ac:dyDescent="0.25">
      <c r="J130" s="84"/>
      <c r="U130" s="84"/>
    </row>
    <row r="131" spans="10:21" s="83" customFormat="1" x14ac:dyDescent="0.25">
      <c r="J131" s="84"/>
      <c r="U131" s="84"/>
    </row>
    <row r="132" spans="10:21" s="83" customFormat="1" x14ac:dyDescent="0.25">
      <c r="J132" s="84"/>
      <c r="U132" s="84"/>
    </row>
    <row r="133" spans="10:21" s="83" customFormat="1" x14ac:dyDescent="0.25">
      <c r="J133" s="84"/>
      <c r="U133" s="84"/>
    </row>
    <row r="134" spans="10:21" s="83" customFormat="1" x14ac:dyDescent="0.25">
      <c r="J134" s="84"/>
      <c r="U134" s="84"/>
    </row>
    <row r="135" spans="10:21" s="83" customFormat="1" x14ac:dyDescent="0.25">
      <c r="J135" s="84"/>
      <c r="U135" s="84"/>
    </row>
    <row r="136" spans="10:21" s="83" customFormat="1" x14ac:dyDescent="0.25">
      <c r="J136" s="84"/>
      <c r="U136" s="84"/>
    </row>
    <row r="137" spans="10:21" s="83" customFormat="1" x14ac:dyDescent="0.25">
      <c r="J137" s="84"/>
      <c r="U137" s="84"/>
    </row>
    <row r="138" spans="10:21" s="83" customFormat="1" x14ac:dyDescent="0.25">
      <c r="J138" s="84"/>
      <c r="U138" s="84"/>
    </row>
    <row r="139" spans="10:21" s="83" customFormat="1" x14ac:dyDescent="0.25">
      <c r="J139" s="84"/>
      <c r="U139" s="84"/>
    </row>
    <row r="140" spans="10:21" s="83" customFormat="1" x14ac:dyDescent="0.25">
      <c r="J140" s="84"/>
      <c r="U140" s="84"/>
    </row>
    <row r="141" spans="10:21" s="83" customFormat="1" x14ac:dyDescent="0.25">
      <c r="J141" s="84"/>
      <c r="U141" s="84"/>
    </row>
    <row r="142" spans="10:21" s="83" customFormat="1" x14ac:dyDescent="0.25">
      <c r="J142" s="84"/>
      <c r="U142" s="84"/>
    </row>
    <row r="143" spans="10:21" s="83" customFormat="1" x14ac:dyDescent="0.25">
      <c r="J143" s="84"/>
      <c r="U143" s="84"/>
    </row>
    <row r="144" spans="10:21" s="83" customFormat="1" x14ac:dyDescent="0.25">
      <c r="J144" s="84"/>
      <c r="U144" s="84"/>
    </row>
    <row r="145" spans="10:21" s="83" customFormat="1" x14ac:dyDescent="0.25">
      <c r="J145" s="84"/>
      <c r="U145" s="84"/>
    </row>
    <row r="146" spans="10:21" s="83" customFormat="1" x14ac:dyDescent="0.25">
      <c r="J146" s="84"/>
      <c r="U146" s="84"/>
    </row>
    <row r="147" spans="10:21" s="83" customFormat="1" x14ac:dyDescent="0.25">
      <c r="J147" s="84"/>
      <c r="U147" s="84"/>
    </row>
    <row r="148" spans="10:21" s="83" customFormat="1" x14ac:dyDescent="0.25">
      <c r="J148" s="84"/>
      <c r="U148" s="84"/>
    </row>
    <row r="149" spans="10:21" s="83" customFormat="1" x14ac:dyDescent="0.25">
      <c r="J149" s="84"/>
      <c r="U149" s="84"/>
    </row>
    <row r="150" spans="10:21" s="83" customFormat="1" x14ac:dyDescent="0.25">
      <c r="J150" s="84"/>
      <c r="U150" s="84"/>
    </row>
    <row r="151" spans="10:21" s="83" customFormat="1" x14ac:dyDescent="0.25">
      <c r="J151" s="84"/>
      <c r="U151" s="84"/>
    </row>
    <row r="152" spans="10:21" s="83" customFormat="1" x14ac:dyDescent="0.25">
      <c r="J152" s="84"/>
      <c r="U152" s="84"/>
    </row>
    <row r="153" spans="10:21" s="83" customFormat="1" x14ac:dyDescent="0.25">
      <c r="J153" s="84"/>
      <c r="U153" s="84"/>
    </row>
    <row r="154" spans="10:21" s="83" customFormat="1" x14ac:dyDescent="0.25">
      <c r="J154" s="84"/>
      <c r="U154" s="84"/>
    </row>
    <row r="155" spans="10:21" s="83" customFormat="1" x14ac:dyDescent="0.25">
      <c r="J155" s="84"/>
      <c r="U155" s="84"/>
    </row>
    <row r="156" spans="10:21" s="83" customFormat="1" x14ac:dyDescent="0.25">
      <c r="J156" s="84"/>
      <c r="U156" s="84"/>
    </row>
    <row r="157" spans="10:21" s="83" customFormat="1" x14ac:dyDescent="0.25">
      <c r="J157" s="84"/>
      <c r="U157" s="84"/>
    </row>
    <row r="158" spans="10:21" s="83" customFormat="1" x14ac:dyDescent="0.25">
      <c r="J158" s="84"/>
      <c r="U158" s="84"/>
    </row>
    <row r="159" spans="10:21" s="83" customFormat="1" x14ac:dyDescent="0.25">
      <c r="J159" s="84"/>
      <c r="U159" s="84"/>
    </row>
    <row r="160" spans="10:21" s="83" customFormat="1" x14ac:dyDescent="0.25">
      <c r="J160" s="84"/>
      <c r="U160" s="84"/>
    </row>
    <row r="161" spans="10:21" s="83" customFormat="1" x14ac:dyDescent="0.25">
      <c r="J161" s="84"/>
      <c r="U161" s="84"/>
    </row>
    <row r="162" spans="10:21" s="83" customFormat="1" x14ac:dyDescent="0.25">
      <c r="J162" s="84"/>
      <c r="U162" s="84"/>
    </row>
    <row r="163" spans="10:21" s="83" customFormat="1" x14ac:dyDescent="0.25">
      <c r="J163" s="84"/>
      <c r="U163" s="84"/>
    </row>
    <row r="164" spans="10:21" s="83" customFormat="1" x14ac:dyDescent="0.25">
      <c r="J164" s="84"/>
      <c r="U164" s="84"/>
    </row>
    <row r="165" spans="10:21" s="83" customFormat="1" x14ac:dyDescent="0.25">
      <c r="J165" s="84"/>
      <c r="U165" s="84"/>
    </row>
    <row r="166" spans="10:21" s="83" customFormat="1" x14ac:dyDescent="0.25">
      <c r="J166" s="84"/>
      <c r="U166" s="84"/>
    </row>
    <row r="167" spans="10:21" s="83" customFormat="1" x14ac:dyDescent="0.25">
      <c r="J167" s="84"/>
      <c r="U167" s="84"/>
    </row>
    <row r="168" spans="10:21" s="83" customFormat="1" x14ac:dyDescent="0.25">
      <c r="J168" s="84"/>
      <c r="U168" s="84"/>
    </row>
    <row r="169" spans="10:21" s="83" customFormat="1" x14ac:dyDescent="0.25">
      <c r="J169" s="84"/>
      <c r="U169" s="84"/>
    </row>
    <row r="170" spans="10:21" s="83" customFormat="1" x14ac:dyDescent="0.25">
      <c r="J170" s="84"/>
      <c r="U170" s="84"/>
    </row>
    <row r="171" spans="10:21" s="83" customFormat="1" x14ac:dyDescent="0.25">
      <c r="J171" s="84"/>
      <c r="U171" s="84"/>
    </row>
    <row r="172" spans="10:21" s="83" customFormat="1" x14ac:dyDescent="0.25">
      <c r="J172" s="84"/>
      <c r="U172" s="84"/>
    </row>
    <row r="173" spans="10:21" s="83" customFormat="1" x14ac:dyDescent="0.25">
      <c r="J173" s="84"/>
      <c r="U173" s="84"/>
    </row>
    <row r="174" spans="10:21" s="83" customFormat="1" x14ac:dyDescent="0.25">
      <c r="J174" s="84"/>
      <c r="U174" s="84"/>
    </row>
    <row r="175" spans="10:21" s="83" customFormat="1" x14ac:dyDescent="0.25">
      <c r="J175" s="84"/>
      <c r="U175" s="84"/>
    </row>
    <row r="176" spans="10:21" s="83" customFormat="1" x14ac:dyDescent="0.25">
      <c r="J176" s="84"/>
      <c r="U176" s="84"/>
    </row>
    <row r="177" spans="10:21" s="83" customFormat="1" x14ac:dyDescent="0.25">
      <c r="J177" s="84"/>
      <c r="U177" s="84"/>
    </row>
    <row r="178" spans="10:21" s="83" customFormat="1" x14ac:dyDescent="0.25">
      <c r="J178" s="84"/>
      <c r="U178" s="84"/>
    </row>
    <row r="179" spans="10:21" s="83" customFormat="1" x14ac:dyDescent="0.25">
      <c r="J179" s="84"/>
      <c r="U179" s="84"/>
    </row>
    <row r="180" spans="10:21" s="83" customFormat="1" x14ac:dyDescent="0.25">
      <c r="J180" s="84"/>
      <c r="U180" s="84"/>
    </row>
    <row r="181" spans="10:21" s="83" customFormat="1" x14ac:dyDescent="0.25">
      <c r="J181" s="84"/>
      <c r="U181" s="84"/>
    </row>
    <row r="182" spans="10:21" s="83" customFormat="1" x14ac:dyDescent="0.25">
      <c r="J182" s="84"/>
      <c r="U182" s="84"/>
    </row>
    <row r="183" spans="10:21" s="83" customFormat="1" x14ac:dyDescent="0.25">
      <c r="J183" s="84"/>
      <c r="U183" s="84"/>
    </row>
    <row r="184" spans="10:21" s="83" customFormat="1" x14ac:dyDescent="0.25">
      <c r="J184" s="84"/>
      <c r="U184" s="84"/>
    </row>
    <row r="185" spans="10:21" s="83" customFormat="1" x14ac:dyDescent="0.25">
      <c r="J185" s="84"/>
      <c r="U185" s="84"/>
    </row>
    <row r="186" spans="10:21" s="83" customFormat="1" x14ac:dyDescent="0.25">
      <c r="J186" s="84"/>
      <c r="U186" s="84"/>
    </row>
    <row r="187" spans="10:21" s="83" customFormat="1" x14ac:dyDescent="0.25">
      <c r="J187" s="84"/>
      <c r="U187" s="84"/>
    </row>
    <row r="188" spans="10:21" s="83" customFormat="1" x14ac:dyDescent="0.25">
      <c r="J188" s="84"/>
      <c r="U188" s="84"/>
    </row>
    <row r="189" spans="10:21" s="83" customFormat="1" x14ac:dyDescent="0.25">
      <c r="J189" s="84"/>
      <c r="U189" s="84"/>
    </row>
    <row r="190" spans="10:21" s="83" customFormat="1" x14ac:dyDescent="0.25">
      <c r="J190" s="84"/>
      <c r="U190" s="84"/>
    </row>
    <row r="191" spans="10:21" s="83" customFormat="1" x14ac:dyDescent="0.25">
      <c r="J191" s="84"/>
      <c r="U191" s="84"/>
    </row>
    <row r="192" spans="10:21" s="83" customFormat="1" x14ac:dyDescent="0.25">
      <c r="J192" s="84"/>
      <c r="U192" s="84"/>
    </row>
    <row r="193" spans="10:21" s="83" customFormat="1" x14ac:dyDescent="0.25">
      <c r="J193" s="84"/>
      <c r="U193" s="84"/>
    </row>
    <row r="194" spans="10:21" s="83" customFormat="1" x14ac:dyDescent="0.25">
      <c r="J194" s="84"/>
      <c r="U194" s="84"/>
    </row>
    <row r="195" spans="10:21" s="83" customFormat="1" x14ac:dyDescent="0.25">
      <c r="J195" s="84"/>
      <c r="U195" s="84"/>
    </row>
    <row r="196" spans="10:21" s="83" customFormat="1" x14ac:dyDescent="0.25">
      <c r="J196" s="84"/>
      <c r="U196" s="84"/>
    </row>
    <row r="197" spans="10:21" s="83" customFormat="1" x14ac:dyDescent="0.25">
      <c r="J197" s="84"/>
      <c r="U197" s="84"/>
    </row>
    <row r="198" spans="10:21" s="83" customFormat="1" x14ac:dyDescent="0.25">
      <c r="J198" s="84"/>
      <c r="U198" s="84"/>
    </row>
    <row r="199" spans="10:21" s="83" customFormat="1" x14ac:dyDescent="0.25">
      <c r="J199" s="84"/>
      <c r="U199" s="84"/>
    </row>
    <row r="200" spans="10:21" s="83" customFormat="1" x14ac:dyDescent="0.25">
      <c r="J200" s="84"/>
      <c r="U200" s="84"/>
    </row>
    <row r="201" spans="10:21" s="83" customFormat="1" x14ac:dyDescent="0.25">
      <c r="J201" s="84"/>
      <c r="U201" s="84"/>
    </row>
    <row r="202" spans="10:21" s="83" customFormat="1" x14ac:dyDescent="0.25">
      <c r="J202" s="84"/>
      <c r="U202" s="84"/>
    </row>
    <row r="203" spans="10:21" s="83" customFormat="1" x14ac:dyDescent="0.25">
      <c r="J203" s="84"/>
      <c r="U203" s="84"/>
    </row>
    <row r="204" spans="10:21" s="83" customFormat="1" x14ac:dyDescent="0.25">
      <c r="J204" s="84"/>
      <c r="U204" s="84"/>
    </row>
    <row r="205" spans="10:21" s="83" customFormat="1" x14ac:dyDescent="0.25">
      <c r="J205" s="84"/>
      <c r="U205" s="84"/>
    </row>
    <row r="206" spans="10:21" s="83" customFormat="1" x14ac:dyDescent="0.25">
      <c r="J206" s="84"/>
      <c r="U206" s="84"/>
    </row>
    <row r="207" spans="10:21" s="83" customFormat="1" x14ac:dyDescent="0.25">
      <c r="J207" s="84"/>
      <c r="U207" s="84"/>
    </row>
    <row r="208" spans="10:21" s="83" customFormat="1" x14ac:dyDescent="0.25">
      <c r="J208" s="84"/>
      <c r="U208" s="84"/>
    </row>
    <row r="209" spans="10:21" s="83" customFormat="1" x14ac:dyDescent="0.25">
      <c r="J209" s="84"/>
      <c r="U209" s="84"/>
    </row>
    <row r="210" spans="10:21" s="83" customFormat="1" x14ac:dyDescent="0.25">
      <c r="J210" s="84"/>
      <c r="U210" s="84"/>
    </row>
    <row r="211" spans="10:21" s="83" customFormat="1" x14ac:dyDescent="0.25">
      <c r="J211" s="84"/>
      <c r="U211" s="84"/>
    </row>
    <row r="212" spans="10:21" s="83" customFormat="1" x14ac:dyDescent="0.25">
      <c r="J212" s="84"/>
      <c r="U212" s="84"/>
    </row>
    <row r="213" spans="10:21" s="83" customFormat="1" x14ac:dyDescent="0.25">
      <c r="J213" s="84"/>
      <c r="U213" s="84"/>
    </row>
    <row r="214" spans="10:21" s="83" customFormat="1" x14ac:dyDescent="0.25">
      <c r="J214" s="84"/>
      <c r="U214" s="84"/>
    </row>
    <row r="215" spans="10:21" s="83" customFormat="1" x14ac:dyDescent="0.25">
      <c r="J215" s="84"/>
      <c r="U215" s="84"/>
    </row>
    <row r="216" spans="10:21" s="83" customFormat="1" x14ac:dyDescent="0.25">
      <c r="J216" s="84"/>
      <c r="U216" s="84"/>
    </row>
    <row r="217" spans="10:21" s="83" customFormat="1" x14ac:dyDescent="0.25">
      <c r="J217" s="84"/>
      <c r="U217" s="84"/>
    </row>
    <row r="218" spans="10:21" s="83" customFormat="1" x14ac:dyDescent="0.25">
      <c r="J218" s="84"/>
      <c r="U218" s="84"/>
    </row>
    <row r="219" spans="10:21" s="83" customFormat="1" x14ac:dyDescent="0.25">
      <c r="J219" s="84"/>
      <c r="U219" s="84"/>
    </row>
    <row r="220" spans="10:21" s="83" customFormat="1" x14ac:dyDescent="0.25">
      <c r="J220" s="84"/>
      <c r="U220" s="84"/>
    </row>
    <row r="221" spans="10:21" s="83" customFormat="1" x14ac:dyDescent="0.25">
      <c r="J221" s="84"/>
      <c r="U221" s="84"/>
    </row>
    <row r="222" spans="10:21" s="83" customFormat="1" x14ac:dyDescent="0.25">
      <c r="J222" s="84"/>
      <c r="U222" s="84"/>
    </row>
    <row r="223" spans="10:21" s="83" customFormat="1" x14ac:dyDescent="0.25">
      <c r="J223" s="84"/>
      <c r="U223" s="84"/>
    </row>
    <row r="224" spans="10:21" s="83" customFormat="1" x14ac:dyDescent="0.25">
      <c r="J224" s="84"/>
      <c r="U224" s="84"/>
    </row>
    <row r="225" spans="10:21" s="83" customFormat="1" x14ac:dyDescent="0.25">
      <c r="J225" s="84"/>
      <c r="U225" s="84"/>
    </row>
    <row r="226" spans="10:21" s="83" customFormat="1" x14ac:dyDescent="0.25">
      <c r="J226" s="84"/>
      <c r="U226" s="84"/>
    </row>
    <row r="227" spans="10:21" s="83" customFormat="1" x14ac:dyDescent="0.25">
      <c r="J227" s="84"/>
      <c r="U227" s="84"/>
    </row>
    <row r="228" spans="10:21" s="83" customFormat="1" x14ac:dyDescent="0.25">
      <c r="J228" s="84"/>
      <c r="U228" s="84"/>
    </row>
    <row r="229" spans="10:21" s="83" customFormat="1" x14ac:dyDescent="0.25">
      <c r="J229" s="84"/>
      <c r="U229" s="84"/>
    </row>
    <row r="230" spans="10:21" s="83" customFormat="1" x14ac:dyDescent="0.25">
      <c r="J230" s="84"/>
      <c r="U230" s="84"/>
    </row>
    <row r="231" spans="10:21" s="83" customFormat="1" x14ac:dyDescent="0.25">
      <c r="J231" s="84"/>
      <c r="U231" s="84"/>
    </row>
    <row r="232" spans="10:21" s="83" customFormat="1" x14ac:dyDescent="0.25">
      <c r="J232" s="84"/>
      <c r="U232" s="84"/>
    </row>
    <row r="233" spans="10:21" s="83" customFormat="1" x14ac:dyDescent="0.25">
      <c r="J233" s="84"/>
      <c r="U233" s="84"/>
    </row>
    <row r="234" spans="10:21" s="83" customFormat="1" x14ac:dyDescent="0.25">
      <c r="J234" s="84"/>
      <c r="U234" s="84"/>
    </row>
    <row r="235" spans="10:21" s="83" customFormat="1" x14ac:dyDescent="0.25">
      <c r="J235" s="84"/>
      <c r="U235" s="84"/>
    </row>
    <row r="236" spans="10:21" s="83" customFormat="1" x14ac:dyDescent="0.25">
      <c r="J236" s="84"/>
      <c r="U236" s="84"/>
    </row>
    <row r="237" spans="10:21" s="83" customFormat="1" x14ac:dyDescent="0.25">
      <c r="J237" s="84"/>
      <c r="U237" s="84"/>
    </row>
    <row r="238" spans="10:21" s="83" customFormat="1" x14ac:dyDescent="0.25">
      <c r="J238" s="84"/>
      <c r="U238" s="84"/>
    </row>
    <row r="239" spans="10:21" s="83" customFormat="1" x14ac:dyDescent="0.25">
      <c r="J239" s="84"/>
      <c r="U239" s="84"/>
    </row>
    <row r="240" spans="10:21" s="83" customFormat="1" x14ac:dyDescent="0.25">
      <c r="J240" s="84"/>
      <c r="U240" s="84"/>
    </row>
    <row r="241" spans="10:21" s="83" customFormat="1" x14ac:dyDescent="0.25">
      <c r="J241" s="84"/>
      <c r="U241" s="84"/>
    </row>
    <row r="242" spans="10:21" s="83" customFormat="1" x14ac:dyDescent="0.25">
      <c r="J242" s="84"/>
      <c r="U242" s="84"/>
    </row>
    <row r="243" spans="10:21" s="83" customFormat="1" x14ac:dyDescent="0.25">
      <c r="J243" s="84"/>
      <c r="U243" s="84"/>
    </row>
    <row r="244" spans="10:21" s="83" customFormat="1" x14ac:dyDescent="0.25">
      <c r="J244" s="84"/>
      <c r="U244" s="84"/>
    </row>
    <row r="245" spans="10:21" s="83" customFormat="1" x14ac:dyDescent="0.25">
      <c r="J245" s="84"/>
      <c r="U245" s="84"/>
    </row>
    <row r="246" spans="10:21" s="83" customFormat="1" x14ac:dyDescent="0.25">
      <c r="J246" s="84"/>
      <c r="U246" s="84"/>
    </row>
    <row r="247" spans="10:21" s="83" customFormat="1" x14ac:dyDescent="0.25">
      <c r="J247" s="84"/>
      <c r="U247" s="84"/>
    </row>
    <row r="248" spans="10:21" s="83" customFormat="1" x14ac:dyDescent="0.25">
      <c r="J248" s="84"/>
      <c r="U248" s="84"/>
    </row>
    <row r="249" spans="10:21" s="83" customFormat="1" x14ac:dyDescent="0.25">
      <c r="J249" s="84"/>
      <c r="U249" s="84"/>
    </row>
    <row r="250" spans="10:21" s="83" customFormat="1" x14ac:dyDescent="0.25">
      <c r="J250" s="84"/>
      <c r="U250" s="84"/>
    </row>
    <row r="251" spans="10:21" s="83" customFormat="1" x14ac:dyDescent="0.25">
      <c r="J251" s="84"/>
      <c r="U251" s="84"/>
    </row>
    <row r="252" spans="10:21" s="83" customFormat="1" x14ac:dyDescent="0.25">
      <c r="J252" s="84"/>
      <c r="U252" s="84"/>
    </row>
    <row r="253" spans="10:21" s="83" customFormat="1" x14ac:dyDescent="0.25">
      <c r="J253" s="84"/>
      <c r="U253" s="84"/>
    </row>
    <row r="254" spans="10:21" s="83" customFormat="1" x14ac:dyDescent="0.25">
      <c r="J254" s="84"/>
      <c r="U254" s="84"/>
    </row>
    <row r="255" spans="10:21" s="83" customFormat="1" x14ac:dyDescent="0.25">
      <c r="J255" s="84"/>
      <c r="U255" s="84"/>
    </row>
    <row r="256" spans="10:21" s="83" customFormat="1" x14ac:dyDescent="0.25">
      <c r="J256" s="84"/>
      <c r="U256" s="84"/>
    </row>
    <row r="257" spans="10:21" s="83" customFormat="1" x14ac:dyDescent="0.25">
      <c r="J257" s="84"/>
      <c r="U257" s="84"/>
    </row>
    <row r="258" spans="10:21" s="83" customFormat="1" x14ac:dyDescent="0.25">
      <c r="J258" s="84"/>
      <c r="U258" s="84"/>
    </row>
    <row r="259" spans="10:21" s="83" customFormat="1" x14ac:dyDescent="0.25">
      <c r="J259" s="84"/>
      <c r="U259" s="84"/>
    </row>
    <row r="260" spans="10:21" s="83" customFormat="1" x14ac:dyDescent="0.25">
      <c r="J260" s="84"/>
      <c r="U260" s="84"/>
    </row>
    <row r="261" spans="10:21" s="83" customFormat="1" x14ac:dyDescent="0.25">
      <c r="J261" s="84"/>
      <c r="U261" s="84"/>
    </row>
    <row r="262" spans="10:21" s="83" customFormat="1" x14ac:dyDescent="0.25">
      <c r="J262" s="84"/>
      <c r="U262" s="84"/>
    </row>
    <row r="263" spans="10:21" s="83" customFormat="1" x14ac:dyDescent="0.25">
      <c r="J263" s="84"/>
      <c r="U263" s="84"/>
    </row>
    <row r="264" spans="10:21" s="83" customFormat="1" x14ac:dyDescent="0.25">
      <c r="J264" s="84"/>
      <c r="U264" s="84"/>
    </row>
    <row r="265" spans="10:21" s="83" customFormat="1" x14ac:dyDescent="0.25">
      <c r="J265" s="84"/>
      <c r="U265" s="84"/>
    </row>
    <row r="266" spans="10:21" s="83" customFormat="1" x14ac:dyDescent="0.25">
      <c r="J266" s="84"/>
      <c r="U266" s="84"/>
    </row>
    <row r="267" spans="10:21" s="83" customFormat="1" x14ac:dyDescent="0.25">
      <c r="J267" s="84"/>
      <c r="U267" s="84"/>
    </row>
    <row r="268" spans="10:21" s="83" customFormat="1" x14ac:dyDescent="0.25">
      <c r="J268" s="84"/>
      <c r="U268" s="84"/>
    </row>
    <row r="269" spans="10:21" s="83" customFormat="1" x14ac:dyDescent="0.25">
      <c r="J269" s="84"/>
      <c r="U269" s="84"/>
    </row>
    <row r="270" spans="10:21" s="83" customFormat="1" x14ac:dyDescent="0.25">
      <c r="J270" s="84"/>
      <c r="U270" s="84"/>
    </row>
    <row r="271" spans="10:21" s="83" customFormat="1" x14ac:dyDescent="0.25">
      <c r="J271" s="84"/>
      <c r="U271" s="84"/>
    </row>
    <row r="272" spans="10:21" s="83" customFormat="1" x14ac:dyDescent="0.25">
      <c r="J272" s="84"/>
      <c r="U272" s="84"/>
    </row>
    <row r="273" spans="10:21" s="83" customFormat="1" x14ac:dyDescent="0.25">
      <c r="J273" s="84"/>
      <c r="U273" s="84"/>
    </row>
    <row r="274" spans="10:21" s="83" customFormat="1" x14ac:dyDescent="0.25">
      <c r="J274" s="84"/>
      <c r="U274" s="84"/>
    </row>
    <row r="275" spans="10:21" s="83" customFormat="1" x14ac:dyDescent="0.25">
      <c r="J275" s="84"/>
      <c r="U275" s="84"/>
    </row>
    <row r="276" spans="10:21" s="83" customFormat="1" x14ac:dyDescent="0.25">
      <c r="J276" s="84"/>
      <c r="U276" s="84"/>
    </row>
    <row r="277" spans="10:21" s="83" customFormat="1" x14ac:dyDescent="0.25">
      <c r="J277" s="84"/>
      <c r="U277" s="84"/>
    </row>
    <row r="278" spans="10:21" s="83" customFormat="1" x14ac:dyDescent="0.25">
      <c r="J278" s="84"/>
      <c r="U278" s="84"/>
    </row>
    <row r="279" spans="10:21" s="83" customFormat="1" x14ac:dyDescent="0.25">
      <c r="J279" s="84"/>
      <c r="U279" s="84"/>
    </row>
    <row r="280" spans="10:21" s="83" customFormat="1" x14ac:dyDescent="0.25">
      <c r="J280" s="84"/>
      <c r="U280" s="84"/>
    </row>
    <row r="281" spans="10:21" s="83" customFormat="1" x14ac:dyDescent="0.25">
      <c r="J281" s="84"/>
      <c r="U281" s="84"/>
    </row>
    <row r="282" spans="10:21" s="83" customFormat="1" x14ac:dyDescent="0.25">
      <c r="J282" s="84"/>
      <c r="U282" s="84"/>
    </row>
    <row r="283" spans="10:21" s="83" customFormat="1" x14ac:dyDescent="0.25">
      <c r="J283" s="84"/>
      <c r="U283" s="84"/>
    </row>
    <row r="284" spans="10:21" s="83" customFormat="1" x14ac:dyDescent="0.25">
      <c r="J284" s="84"/>
      <c r="U284" s="84"/>
    </row>
    <row r="285" spans="10:21" s="83" customFormat="1" x14ac:dyDescent="0.25">
      <c r="J285" s="84"/>
      <c r="U285" s="84"/>
    </row>
    <row r="286" spans="10:21" s="83" customFormat="1" x14ac:dyDescent="0.25">
      <c r="J286" s="84"/>
      <c r="U286" s="84"/>
    </row>
    <row r="287" spans="10:21" s="83" customFormat="1" x14ac:dyDescent="0.25">
      <c r="J287" s="84"/>
      <c r="U287" s="84"/>
    </row>
    <row r="288" spans="10:21" s="83" customFormat="1" x14ac:dyDescent="0.25">
      <c r="J288" s="84"/>
      <c r="U288" s="84"/>
    </row>
    <row r="289" spans="10:21" s="83" customFormat="1" x14ac:dyDescent="0.25">
      <c r="J289" s="84"/>
      <c r="U289" s="84"/>
    </row>
    <row r="290" spans="10:21" s="83" customFormat="1" x14ac:dyDescent="0.25">
      <c r="J290" s="84"/>
      <c r="U290" s="84"/>
    </row>
    <row r="291" spans="10:21" s="83" customFormat="1" x14ac:dyDescent="0.25">
      <c r="J291" s="84"/>
      <c r="U291" s="84"/>
    </row>
    <row r="292" spans="10:21" s="83" customFormat="1" x14ac:dyDescent="0.25">
      <c r="J292" s="84"/>
      <c r="U292" s="84"/>
    </row>
    <row r="293" spans="10:21" s="83" customFormat="1" x14ac:dyDescent="0.25">
      <c r="J293" s="84"/>
      <c r="U293" s="84"/>
    </row>
    <row r="294" spans="10:21" s="83" customFormat="1" x14ac:dyDescent="0.25">
      <c r="J294" s="84"/>
      <c r="U294" s="84"/>
    </row>
    <row r="295" spans="10:21" s="83" customFormat="1" x14ac:dyDescent="0.25">
      <c r="J295" s="84"/>
      <c r="U295" s="84"/>
    </row>
    <row r="296" spans="10:21" s="83" customFormat="1" x14ac:dyDescent="0.25">
      <c r="J296" s="84"/>
      <c r="U296" s="84"/>
    </row>
    <row r="297" spans="10:21" s="83" customFormat="1" x14ac:dyDescent="0.25">
      <c r="J297" s="84"/>
      <c r="U297" s="84"/>
    </row>
    <row r="298" spans="10:21" s="83" customFormat="1" x14ac:dyDescent="0.25">
      <c r="J298" s="84"/>
      <c r="U298" s="84"/>
    </row>
    <row r="299" spans="10:21" s="83" customFormat="1" x14ac:dyDescent="0.25">
      <c r="J299" s="84"/>
      <c r="U299" s="84"/>
    </row>
    <row r="300" spans="10:21" s="83" customFormat="1" x14ac:dyDescent="0.25">
      <c r="J300" s="84"/>
      <c r="U300" s="84"/>
    </row>
    <row r="301" spans="10:21" s="83" customFormat="1" x14ac:dyDescent="0.25">
      <c r="J301" s="84"/>
      <c r="U301" s="84"/>
    </row>
    <row r="302" spans="10:21" s="83" customFormat="1" x14ac:dyDescent="0.25">
      <c r="J302" s="84"/>
      <c r="U302" s="84"/>
    </row>
    <row r="303" spans="10:21" s="83" customFormat="1" x14ac:dyDescent="0.25">
      <c r="J303" s="84"/>
      <c r="U303" s="84"/>
    </row>
    <row r="304" spans="10:21" s="83" customFormat="1" x14ac:dyDescent="0.25">
      <c r="J304" s="84"/>
      <c r="U304" s="84"/>
    </row>
    <row r="305" spans="10:21" s="83" customFormat="1" x14ac:dyDescent="0.25">
      <c r="J305" s="84"/>
      <c r="U305" s="84"/>
    </row>
    <row r="306" spans="10:21" s="83" customFormat="1" x14ac:dyDescent="0.25">
      <c r="J306" s="84"/>
      <c r="U306" s="84"/>
    </row>
    <row r="307" spans="10:21" s="83" customFormat="1" x14ac:dyDescent="0.25">
      <c r="J307" s="84"/>
      <c r="U307" s="84"/>
    </row>
    <row r="308" spans="10:21" s="83" customFormat="1" x14ac:dyDescent="0.25">
      <c r="J308" s="84"/>
      <c r="U308" s="84"/>
    </row>
    <row r="309" spans="10:21" s="83" customFormat="1" x14ac:dyDescent="0.25">
      <c r="J309" s="84"/>
      <c r="U309" s="84"/>
    </row>
    <row r="310" spans="10:21" s="83" customFormat="1" x14ac:dyDescent="0.25">
      <c r="J310" s="84"/>
      <c r="U310" s="84"/>
    </row>
    <row r="311" spans="10:21" s="83" customFormat="1" x14ac:dyDescent="0.25">
      <c r="J311" s="84"/>
      <c r="U311" s="84"/>
    </row>
    <row r="312" spans="10:21" s="83" customFormat="1" x14ac:dyDescent="0.25">
      <c r="J312" s="84"/>
      <c r="U312" s="84"/>
    </row>
    <row r="313" spans="10:21" s="83" customFormat="1" x14ac:dyDescent="0.25">
      <c r="J313" s="84"/>
      <c r="U313" s="84"/>
    </row>
    <row r="314" spans="10:21" s="83" customFormat="1" x14ac:dyDescent="0.25">
      <c r="J314" s="84"/>
      <c r="U314" s="84"/>
    </row>
    <row r="315" spans="10:21" s="83" customFormat="1" x14ac:dyDescent="0.25">
      <c r="J315" s="84"/>
      <c r="U315" s="84"/>
    </row>
    <row r="316" spans="10:21" s="83" customFormat="1" x14ac:dyDescent="0.25">
      <c r="J316" s="84"/>
      <c r="U316" s="84"/>
    </row>
    <row r="317" spans="10:21" s="83" customFormat="1" x14ac:dyDescent="0.25">
      <c r="J317" s="84"/>
      <c r="U317" s="84"/>
    </row>
    <row r="318" spans="10:21" s="83" customFormat="1" x14ac:dyDescent="0.25">
      <c r="J318" s="84"/>
      <c r="U318" s="84"/>
    </row>
    <row r="319" spans="10:21" s="83" customFormat="1" x14ac:dyDescent="0.25">
      <c r="J319" s="84"/>
      <c r="U319" s="84"/>
    </row>
    <row r="320" spans="10:21" s="83" customFormat="1" x14ac:dyDescent="0.25">
      <c r="J320" s="84"/>
      <c r="U320" s="84"/>
    </row>
    <row r="321" spans="10:21" s="83" customFormat="1" x14ac:dyDescent="0.25">
      <c r="J321" s="84"/>
      <c r="U321" s="84"/>
    </row>
    <row r="322" spans="10:21" s="83" customFormat="1" x14ac:dyDescent="0.25">
      <c r="J322" s="84"/>
      <c r="U322" s="84"/>
    </row>
    <row r="323" spans="10:21" s="83" customFormat="1" x14ac:dyDescent="0.25">
      <c r="J323" s="84"/>
      <c r="U323" s="84"/>
    </row>
    <row r="324" spans="10:21" s="83" customFormat="1" x14ac:dyDescent="0.25">
      <c r="J324" s="84"/>
      <c r="U324" s="84"/>
    </row>
    <row r="325" spans="10:21" s="83" customFormat="1" x14ac:dyDescent="0.25">
      <c r="J325" s="84"/>
      <c r="U325" s="84"/>
    </row>
    <row r="326" spans="10:21" s="83" customFormat="1" x14ac:dyDescent="0.25">
      <c r="J326" s="84"/>
      <c r="U326" s="84"/>
    </row>
    <row r="327" spans="10:21" s="83" customFormat="1" x14ac:dyDescent="0.25">
      <c r="J327" s="84"/>
      <c r="U327" s="84"/>
    </row>
    <row r="328" spans="10:21" s="83" customFormat="1" x14ac:dyDescent="0.25">
      <c r="J328" s="84"/>
      <c r="U328" s="84"/>
    </row>
    <row r="329" spans="10:21" s="83" customFormat="1" x14ac:dyDescent="0.25">
      <c r="J329" s="84"/>
      <c r="U329" s="84"/>
    </row>
    <row r="330" spans="10:21" s="83" customFormat="1" x14ac:dyDescent="0.25">
      <c r="J330" s="84"/>
      <c r="U330" s="84"/>
    </row>
    <row r="331" spans="10:21" s="83" customFormat="1" x14ac:dyDescent="0.25">
      <c r="J331" s="84"/>
      <c r="U331" s="84"/>
    </row>
    <row r="332" spans="10:21" s="83" customFormat="1" x14ac:dyDescent="0.25">
      <c r="J332" s="84"/>
      <c r="U332" s="84"/>
    </row>
    <row r="333" spans="10:21" s="83" customFormat="1" x14ac:dyDescent="0.25">
      <c r="J333" s="84"/>
      <c r="U333" s="84"/>
    </row>
    <row r="334" spans="10:21" s="83" customFormat="1" x14ac:dyDescent="0.25">
      <c r="J334" s="84"/>
      <c r="U334" s="84"/>
    </row>
    <row r="335" spans="10:21" s="83" customFormat="1" x14ac:dyDescent="0.25">
      <c r="J335" s="84"/>
      <c r="U335" s="84"/>
    </row>
    <row r="336" spans="10:21" s="83" customFormat="1" x14ac:dyDescent="0.25">
      <c r="J336" s="84"/>
      <c r="U336" s="84"/>
    </row>
    <row r="337" spans="10:21" s="83" customFormat="1" x14ac:dyDescent="0.25">
      <c r="J337" s="84"/>
      <c r="U337" s="84"/>
    </row>
    <row r="338" spans="10:21" s="83" customFormat="1" x14ac:dyDescent="0.25">
      <c r="J338" s="84"/>
      <c r="U338" s="84"/>
    </row>
    <row r="339" spans="10:21" s="83" customFormat="1" x14ac:dyDescent="0.25">
      <c r="J339" s="84"/>
      <c r="U339" s="84"/>
    </row>
    <row r="340" spans="10:21" s="83" customFormat="1" x14ac:dyDescent="0.25">
      <c r="J340" s="84"/>
      <c r="U340" s="84"/>
    </row>
    <row r="341" spans="10:21" s="83" customFormat="1" x14ac:dyDescent="0.25">
      <c r="J341" s="84"/>
      <c r="U341" s="84"/>
    </row>
    <row r="342" spans="10:21" s="83" customFormat="1" x14ac:dyDescent="0.25">
      <c r="J342" s="84"/>
      <c r="U342" s="84"/>
    </row>
    <row r="343" spans="10:21" s="83" customFormat="1" x14ac:dyDescent="0.25">
      <c r="J343" s="84"/>
      <c r="U343" s="84"/>
    </row>
    <row r="344" spans="10:21" s="83" customFormat="1" x14ac:dyDescent="0.25">
      <c r="J344" s="84"/>
      <c r="U344" s="84"/>
    </row>
    <row r="345" spans="10:21" s="83" customFormat="1" x14ac:dyDescent="0.25">
      <c r="J345" s="84"/>
      <c r="U345" s="84"/>
    </row>
    <row r="346" spans="10:21" s="83" customFormat="1" x14ac:dyDescent="0.25">
      <c r="J346" s="84"/>
      <c r="U346" s="84"/>
    </row>
    <row r="347" spans="10:21" s="83" customFormat="1" x14ac:dyDescent="0.25">
      <c r="J347" s="84"/>
      <c r="U347" s="84"/>
    </row>
    <row r="348" spans="10:21" s="83" customFormat="1" x14ac:dyDescent="0.25">
      <c r="J348" s="84"/>
      <c r="U348" s="84"/>
    </row>
    <row r="349" spans="10:21" s="83" customFormat="1" x14ac:dyDescent="0.25">
      <c r="J349" s="84"/>
      <c r="U349" s="84"/>
    </row>
    <row r="350" spans="10:21" s="83" customFormat="1" x14ac:dyDescent="0.25">
      <c r="J350" s="84"/>
      <c r="U350" s="84"/>
    </row>
    <row r="351" spans="10:21" s="83" customFormat="1" x14ac:dyDescent="0.25">
      <c r="J351" s="84"/>
      <c r="U351" s="84"/>
    </row>
    <row r="352" spans="10:21" s="83" customFormat="1" x14ac:dyDescent="0.25">
      <c r="J352" s="84"/>
      <c r="U352" s="84"/>
    </row>
    <row r="353" spans="10:21" s="83" customFormat="1" x14ac:dyDescent="0.25">
      <c r="J353" s="84"/>
      <c r="U353" s="84"/>
    </row>
    <row r="354" spans="10:21" s="83" customFormat="1" x14ac:dyDescent="0.25">
      <c r="J354" s="84"/>
      <c r="U354" s="84"/>
    </row>
    <row r="355" spans="10:21" s="83" customFormat="1" x14ac:dyDescent="0.25">
      <c r="J355" s="84"/>
      <c r="U355" s="84"/>
    </row>
    <row r="356" spans="10:21" s="83" customFormat="1" x14ac:dyDescent="0.25">
      <c r="J356" s="84"/>
      <c r="U356" s="84"/>
    </row>
    <row r="357" spans="10:21" s="83" customFormat="1" x14ac:dyDescent="0.25">
      <c r="J357" s="84"/>
      <c r="U357" s="84"/>
    </row>
    <row r="358" spans="10:21" s="83" customFormat="1" x14ac:dyDescent="0.25">
      <c r="J358" s="84"/>
      <c r="U358" s="84"/>
    </row>
    <row r="359" spans="10:21" s="83" customFormat="1" x14ac:dyDescent="0.25">
      <c r="J359" s="84"/>
      <c r="U359" s="84"/>
    </row>
    <row r="360" spans="10:21" s="83" customFormat="1" x14ac:dyDescent="0.25">
      <c r="J360" s="84"/>
      <c r="U360" s="84"/>
    </row>
    <row r="361" spans="10:21" s="83" customFormat="1" x14ac:dyDescent="0.25">
      <c r="J361" s="84"/>
      <c r="U361" s="84"/>
    </row>
    <row r="362" spans="10:21" s="83" customFormat="1" x14ac:dyDescent="0.25">
      <c r="J362" s="84"/>
      <c r="U362" s="84"/>
    </row>
    <row r="363" spans="10:21" s="83" customFormat="1" x14ac:dyDescent="0.25">
      <c r="J363" s="84"/>
      <c r="U363" s="84"/>
    </row>
    <row r="364" spans="10:21" s="83" customFormat="1" x14ac:dyDescent="0.25">
      <c r="J364" s="84"/>
      <c r="U364" s="84"/>
    </row>
    <row r="365" spans="10:21" s="83" customFormat="1" x14ac:dyDescent="0.25">
      <c r="J365" s="84"/>
      <c r="U365" s="84"/>
    </row>
    <row r="366" spans="10:21" s="83" customFormat="1" x14ac:dyDescent="0.25">
      <c r="J366" s="84"/>
      <c r="U366" s="84"/>
    </row>
    <row r="367" spans="10:21" s="83" customFormat="1" x14ac:dyDescent="0.25">
      <c r="J367" s="84"/>
      <c r="U367" s="84"/>
    </row>
    <row r="368" spans="10:21" s="83" customFormat="1" x14ac:dyDescent="0.25">
      <c r="J368" s="84"/>
      <c r="U368" s="84"/>
    </row>
    <row r="369" spans="10:21" s="83" customFormat="1" x14ac:dyDescent="0.25">
      <c r="J369" s="84"/>
      <c r="U369" s="84"/>
    </row>
    <row r="370" spans="10:21" s="83" customFormat="1" x14ac:dyDescent="0.25">
      <c r="J370" s="84"/>
      <c r="U370" s="84"/>
    </row>
    <row r="371" spans="10:21" s="83" customFormat="1" x14ac:dyDescent="0.25">
      <c r="J371" s="84"/>
      <c r="U371" s="84"/>
    </row>
    <row r="372" spans="10:21" s="83" customFormat="1" x14ac:dyDescent="0.25">
      <c r="J372" s="84"/>
      <c r="U372" s="84"/>
    </row>
    <row r="373" spans="10:21" s="83" customFormat="1" x14ac:dyDescent="0.25">
      <c r="J373" s="84"/>
      <c r="U373" s="84"/>
    </row>
    <row r="374" spans="10:21" s="83" customFormat="1" x14ac:dyDescent="0.25">
      <c r="J374" s="84"/>
      <c r="U374" s="84"/>
    </row>
    <row r="375" spans="10:21" s="83" customFormat="1" x14ac:dyDescent="0.25">
      <c r="J375" s="84"/>
      <c r="U375" s="84"/>
    </row>
    <row r="376" spans="10:21" s="83" customFormat="1" x14ac:dyDescent="0.25">
      <c r="J376" s="84"/>
      <c r="U376" s="84"/>
    </row>
    <row r="377" spans="10:21" s="83" customFormat="1" x14ac:dyDescent="0.25">
      <c r="J377" s="84"/>
      <c r="U377" s="84"/>
    </row>
    <row r="378" spans="10:21" s="83" customFormat="1" x14ac:dyDescent="0.25">
      <c r="J378" s="84"/>
      <c r="U378" s="84"/>
    </row>
    <row r="379" spans="10:21" s="83" customFormat="1" x14ac:dyDescent="0.25">
      <c r="J379" s="84"/>
      <c r="U379" s="84"/>
    </row>
    <row r="380" spans="10:21" s="83" customFormat="1" x14ac:dyDescent="0.25">
      <c r="J380" s="84"/>
      <c r="U380" s="84"/>
    </row>
    <row r="381" spans="10:21" s="83" customFormat="1" x14ac:dyDescent="0.25">
      <c r="J381" s="84"/>
      <c r="U381" s="84"/>
    </row>
    <row r="382" spans="10:21" s="83" customFormat="1" x14ac:dyDescent="0.25">
      <c r="J382" s="84"/>
      <c r="U382" s="84"/>
    </row>
    <row r="383" spans="10:21" s="83" customFormat="1" x14ac:dyDescent="0.25">
      <c r="J383" s="84"/>
      <c r="U383" s="84"/>
    </row>
    <row r="384" spans="10:21" s="83" customFormat="1" x14ac:dyDescent="0.25">
      <c r="J384" s="84"/>
      <c r="U384" s="84"/>
    </row>
    <row r="385" spans="10:21" s="83" customFormat="1" x14ac:dyDescent="0.25">
      <c r="J385" s="84"/>
      <c r="U385" s="84"/>
    </row>
    <row r="386" spans="10:21" s="83" customFormat="1" x14ac:dyDescent="0.25">
      <c r="J386" s="84"/>
      <c r="U386" s="84"/>
    </row>
    <row r="387" spans="10:21" s="83" customFormat="1" x14ac:dyDescent="0.25">
      <c r="J387" s="84"/>
      <c r="U387" s="84"/>
    </row>
    <row r="388" spans="10:21" s="83" customFormat="1" x14ac:dyDescent="0.25">
      <c r="J388" s="84"/>
      <c r="U388" s="84"/>
    </row>
    <row r="389" spans="10:21" s="83" customFormat="1" x14ac:dyDescent="0.25">
      <c r="J389" s="84"/>
      <c r="U389" s="84"/>
    </row>
    <row r="390" spans="10:21" s="83" customFormat="1" x14ac:dyDescent="0.25">
      <c r="J390" s="84"/>
      <c r="U390" s="84"/>
    </row>
    <row r="391" spans="10:21" s="83" customFormat="1" x14ac:dyDescent="0.25">
      <c r="J391" s="84"/>
      <c r="U391" s="84"/>
    </row>
    <row r="392" spans="10:21" s="83" customFormat="1" x14ac:dyDescent="0.25">
      <c r="J392" s="84"/>
      <c r="U392" s="84"/>
    </row>
    <row r="393" spans="10:21" s="83" customFormat="1" x14ac:dyDescent="0.25">
      <c r="J393" s="84"/>
      <c r="U393" s="84"/>
    </row>
    <row r="394" spans="10:21" s="83" customFormat="1" x14ac:dyDescent="0.25">
      <c r="J394" s="84"/>
      <c r="U394" s="84"/>
    </row>
    <row r="395" spans="10:21" s="83" customFormat="1" x14ac:dyDescent="0.25">
      <c r="J395" s="84"/>
      <c r="U395" s="84"/>
    </row>
    <row r="396" spans="10:21" s="83" customFormat="1" x14ac:dyDescent="0.25">
      <c r="J396" s="84"/>
      <c r="U396" s="84"/>
    </row>
    <row r="397" spans="10:21" s="83" customFormat="1" x14ac:dyDescent="0.25">
      <c r="J397" s="84"/>
      <c r="U397" s="84"/>
    </row>
    <row r="398" spans="10:21" s="83" customFormat="1" x14ac:dyDescent="0.25">
      <c r="J398" s="84"/>
      <c r="U398" s="84"/>
    </row>
    <row r="399" spans="10:21" s="83" customFormat="1" x14ac:dyDescent="0.25">
      <c r="J399" s="84"/>
      <c r="U399" s="84"/>
    </row>
    <row r="400" spans="10:21" s="83" customFormat="1" x14ac:dyDescent="0.25">
      <c r="J400" s="84"/>
      <c r="U400" s="84"/>
    </row>
    <row r="401" spans="10:21" s="83" customFormat="1" x14ac:dyDescent="0.25">
      <c r="J401" s="84"/>
      <c r="U401" s="84"/>
    </row>
    <row r="402" spans="10:21" s="83" customFormat="1" x14ac:dyDescent="0.25">
      <c r="J402" s="84"/>
      <c r="U402" s="84"/>
    </row>
    <row r="403" spans="10:21" s="83" customFormat="1" x14ac:dyDescent="0.25">
      <c r="J403" s="84"/>
      <c r="U403" s="84"/>
    </row>
    <row r="404" spans="10:21" s="83" customFormat="1" x14ac:dyDescent="0.25">
      <c r="J404" s="84"/>
      <c r="U404" s="84"/>
    </row>
    <row r="405" spans="10:21" s="83" customFormat="1" x14ac:dyDescent="0.25">
      <c r="J405" s="84"/>
      <c r="U405" s="84"/>
    </row>
    <row r="406" spans="10:21" s="83" customFormat="1" x14ac:dyDescent="0.25">
      <c r="J406" s="84"/>
      <c r="U406" s="84"/>
    </row>
    <row r="407" spans="10:21" s="83" customFormat="1" x14ac:dyDescent="0.25">
      <c r="J407" s="84"/>
      <c r="U407" s="84"/>
    </row>
    <row r="408" spans="10:21" s="83" customFormat="1" x14ac:dyDescent="0.25">
      <c r="J408" s="84"/>
      <c r="U408" s="84"/>
    </row>
    <row r="409" spans="10:21" s="83" customFormat="1" x14ac:dyDescent="0.25">
      <c r="J409" s="84"/>
      <c r="U409" s="84"/>
    </row>
    <row r="410" spans="10:21" s="83" customFormat="1" x14ac:dyDescent="0.25">
      <c r="J410" s="84"/>
      <c r="U410" s="84"/>
    </row>
    <row r="411" spans="10:21" s="83" customFormat="1" x14ac:dyDescent="0.25">
      <c r="J411" s="84"/>
      <c r="U411" s="84"/>
    </row>
    <row r="412" spans="10:21" s="83" customFormat="1" x14ac:dyDescent="0.25">
      <c r="J412" s="84"/>
      <c r="U412" s="84"/>
    </row>
    <row r="413" spans="10:21" s="83" customFormat="1" x14ac:dyDescent="0.25">
      <c r="J413" s="84"/>
      <c r="U413" s="84"/>
    </row>
    <row r="414" spans="10:21" s="83" customFormat="1" x14ac:dyDescent="0.25">
      <c r="J414" s="84"/>
      <c r="U414" s="84"/>
    </row>
    <row r="415" spans="10:21" s="83" customFormat="1" x14ac:dyDescent="0.25">
      <c r="J415" s="84"/>
      <c r="U415" s="84"/>
    </row>
    <row r="416" spans="10:21" s="83" customFormat="1" x14ac:dyDescent="0.25">
      <c r="J416" s="84"/>
      <c r="U416" s="84"/>
    </row>
    <row r="417" spans="10:21" s="83" customFormat="1" x14ac:dyDescent="0.25">
      <c r="J417" s="84"/>
      <c r="U417" s="84"/>
    </row>
    <row r="418" spans="10:21" s="83" customFormat="1" x14ac:dyDescent="0.25">
      <c r="J418" s="84"/>
      <c r="U418" s="84"/>
    </row>
    <row r="419" spans="10:21" s="83" customFormat="1" x14ac:dyDescent="0.25">
      <c r="J419" s="84"/>
      <c r="U419" s="84"/>
    </row>
    <row r="420" spans="10:21" s="83" customFormat="1" x14ac:dyDescent="0.25">
      <c r="J420" s="84"/>
      <c r="U420" s="84"/>
    </row>
    <row r="421" spans="10:21" s="83" customFormat="1" x14ac:dyDescent="0.25">
      <c r="J421" s="84"/>
      <c r="U421" s="84"/>
    </row>
    <row r="422" spans="10:21" s="83" customFormat="1" x14ac:dyDescent="0.25">
      <c r="J422" s="84"/>
      <c r="U422" s="84"/>
    </row>
    <row r="423" spans="10:21" s="83" customFormat="1" x14ac:dyDescent="0.25">
      <c r="J423" s="84"/>
      <c r="U423" s="84"/>
    </row>
    <row r="424" spans="10:21" s="83" customFormat="1" x14ac:dyDescent="0.25">
      <c r="J424" s="84"/>
      <c r="U424" s="84"/>
    </row>
    <row r="425" spans="10:21" s="83" customFormat="1" x14ac:dyDescent="0.25">
      <c r="J425" s="84"/>
      <c r="U425" s="84"/>
    </row>
    <row r="426" spans="10:21" s="83" customFormat="1" x14ac:dyDescent="0.25">
      <c r="J426" s="84"/>
      <c r="U426" s="84"/>
    </row>
    <row r="427" spans="10:21" s="83" customFormat="1" x14ac:dyDescent="0.25">
      <c r="J427" s="84"/>
      <c r="U427" s="84"/>
    </row>
    <row r="428" spans="10:21" s="83" customFormat="1" x14ac:dyDescent="0.25">
      <c r="J428" s="84"/>
      <c r="U428" s="84"/>
    </row>
    <row r="429" spans="10:21" s="83" customFormat="1" x14ac:dyDescent="0.25">
      <c r="J429" s="84"/>
      <c r="U429" s="84"/>
    </row>
    <row r="430" spans="10:21" s="83" customFormat="1" x14ac:dyDescent="0.25">
      <c r="J430" s="84"/>
      <c r="U430" s="84"/>
    </row>
    <row r="431" spans="10:21" s="83" customFormat="1" x14ac:dyDescent="0.25">
      <c r="J431" s="84"/>
      <c r="U431" s="84"/>
    </row>
    <row r="432" spans="10:21" s="83" customFormat="1" x14ac:dyDescent="0.25">
      <c r="J432" s="84"/>
      <c r="U432" s="84"/>
    </row>
    <row r="433" spans="10:21" s="83" customFormat="1" x14ac:dyDescent="0.25">
      <c r="J433" s="84"/>
      <c r="U433" s="84"/>
    </row>
    <row r="434" spans="10:21" s="83" customFormat="1" x14ac:dyDescent="0.25">
      <c r="J434" s="84"/>
      <c r="U434" s="84"/>
    </row>
    <row r="435" spans="10:21" s="83" customFormat="1" x14ac:dyDescent="0.25">
      <c r="J435" s="84"/>
      <c r="U435" s="84"/>
    </row>
    <row r="436" spans="10:21" s="83" customFormat="1" x14ac:dyDescent="0.25">
      <c r="J436" s="84"/>
      <c r="U436" s="84"/>
    </row>
    <row r="437" spans="10:21" s="83" customFormat="1" x14ac:dyDescent="0.25">
      <c r="J437" s="84"/>
      <c r="U437" s="84"/>
    </row>
    <row r="438" spans="10:21" s="83" customFormat="1" x14ac:dyDescent="0.25">
      <c r="J438" s="84"/>
      <c r="U438" s="84"/>
    </row>
    <row r="439" spans="10:21" s="83" customFormat="1" x14ac:dyDescent="0.25">
      <c r="J439" s="84"/>
      <c r="U439" s="84"/>
    </row>
    <row r="440" spans="10:21" s="83" customFormat="1" x14ac:dyDescent="0.25">
      <c r="J440" s="84"/>
      <c r="U440" s="84"/>
    </row>
    <row r="441" spans="10:21" s="83" customFormat="1" x14ac:dyDescent="0.25">
      <c r="J441" s="84"/>
      <c r="U441" s="84"/>
    </row>
    <row r="442" spans="10:21" s="83" customFormat="1" x14ac:dyDescent="0.25">
      <c r="J442" s="84"/>
      <c r="U442" s="84"/>
    </row>
    <row r="443" spans="10:21" s="83" customFormat="1" x14ac:dyDescent="0.25">
      <c r="J443" s="84"/>
      <c r="U443" s="84"/>
    </row>
    <row r="444" spans="10:21" s="83" customFormat="1" x14ac:dyDescent="0.25">
      <c r="J444" s="84"/>
      <c r="U444" s="84"/>
    </row>
    <row r="445" spans="10:21" s="83" customFormat="1" x14ac:dyDescent="0.25">
      <c r="J445" s="84"/>
      <c r="U445" s="84"/>
    </row>
    <row r="446" spans="10:21" s="83" customFormat="1" x14ac:dyDescent="0.25">
      <c r="J446" s="84"/>
      <c r="U446" s="84"/>
    </row>
    <row r="447" spans="10:21" s="83" customFormat="1" x14ac:dyDescent="0.25">
      <c r="J447" s="84"/>
      <c r="U447" s="84"/>
    </row>
    <row r="448" spans="10:21" s="83" customFormat="1" x14ac:dyDescent="0.25">
      <c r="J448" s="84"/>
      <c r="U448" s="84"/>
    </row>
    <row r="449" spans="10:21" s="83" customFormat="1" x14ac:dyDescent="0.25">
      <c r="J449" s="84"/>
      <c r="U449" s="84"/>
    </row>
    <row r="450" spans="10:21" s="83" customFormat="1" x14ac:dyDescent="0.25">
      <c r="J450" s="84"/>
      <c r="U450" s="84"/>
    </row>
    <row r="451" spans="10:21" s="83" customFormat="1" x14ac:dyDescent="0.25">
      <c r="J451" s="84"/>
      <c r="U451" s="84"/>
    </row>
    <row r="452" spans="10:21" s="83" customFormat="1" x14ac:dyDescent="0.25">
      <c r="J452" s="84"/>
      <c r="U452" s="84"/>
    </row>
    <row r="453" spans="10:21" s="83" customFormat="1" x14ac:dyDescent="0.25">
      <c r="J453" s="84"/>
      <c r="U453" s="84"/>
    </row>
    <row r="454" spans="10:21" s="83" customFormat="1" x14ac:dyDescent="0.25">
      <c r="J454" s="84"/>
      <c r="U454" s="84"/>
    </row>
    <row r="455" spans="10:21" s="83" customFormat="1" x14ac:dyDescent="0.25">
      <c r="J455" s="84"/>
      <c r="U455" s="84"/>
    </row>
    <row r="456" spans="10:21" s="83" customFormat="1" x14ac:dyDescent="0.25">
      <c r="J456" s="84"/>
      <c r="U456" s="84"/>
    </row>
    <row r="457" spans="10:21" s="83" customFormat="1" x14ac:dyDescent="0.25">
      <c r="J457" s="84"/>
      <c r="U457" s="84"/>
    </row>
    <row r="458" spans="10:21" s="83" customFormat="1" x14ac:dyDescent="0.25">
      <c r="J458" s="84"/>
      <c r="U458" s="84"/>
    </row>
    <row r="459" spans="10:21" s="83" customFormat="1" x14ac:dyDescent="0.25">
      <c r="J459" s="84"/>
      <c r="U459" s="84"/>
    </row>
    <row r="460" spans="10:21" s="83" customFormat="1" x14ac:dyDescent="0.25">
      <c r="J460" s="84"/>
      <c r="U460" s="84"/>
    </row>
    <row r="461" spans="10:21" s="83" customFormat="1" x14ac:dyDescent="0.25">
      <c r="J461" s="84"/>
      <c r="U461" s="84"/>
    </row>
    <row r="462" spans="10:21" s="83" customFormat="1" x14ac:dyDescent="0.25">
      <c r="J462" s="84"/>
      <c r="U462" s="84"/>
    </row>
    <row r="463" spans="10:21" s="83" customFormat="1" x14ac:dyDescent="0.25">
      <c r="J463" s="84"/>
      <c r="U463" s="84"/>
    </row>
    <row r="464" spans="10:21" s="83" customFormat="1" x14ac:dyDescent="0.25">
      <c r="J464" s="84"/>
      <c r="U464" s="84"/>
    </row>
    <row r="465" spans="10:21" s="83" customFormat="1" x14ac:dyDescent="0.25">
      <c r="J465" s="84"/>
      <c r="U465" s="84"/>
    </row>
    <row r="466" spans="10:21" s="83" customFormat="1" x14ac:dyDescent="0.25">
      <c r="J466" s="84"/>
      <c r="U466" s="84"/>
    </row>
    <row r="467" spans="10:21" s="83" customFormat="1" x14ac:dyDescent="0.25">
      <c r="J467" s="84"/>
      <c r="U467" s="84"/>
    </row>
    <row r="468" spans="10:21" s="83" customFormat="1" x14ac:dyDescent="0.25">
      <c r="J468" s="84"/>
      <c r="U468" s="84"/>
    </row>
    <row r="469" spans="10:21" s="83" customFormat="1" x14ac:dyDescent="0.25">
      <c r="J469" s="84"/>
      <c r="U469" s="84"/>
    </row>
    <row r="470" spans="10:21" s="83" customFormat="1" x14ac:dyDescent="0.25">
      <c r="J470" s="84"/>
      <c r="U470" s="84"/>
    </row>
    <row r="471" spans="10:21" s="83" customFormat="1" x14ac:dyDescent="0.25">
      <c r="J471" s="84"/>
      <c r="U471" s="84"/>
    </row>
    <row r="472" spans="10:21" s="83" customFormat="1" x14ac:dyDescent="0.25">
      <c r="J472" s="84"/>
      <c r="U472" s="84"/>
    </row>
    <row r="473" spans="10:21" s="83" customFormat="1" x14ac:dyDescent="0.25">
      <c r="J473" s="84"/>
      <c r="U473" s="84"/>
    </row>
    <row r="474" spans="10:21" s="83" customFormat="1" x14ac:dyDescent="0.25">
      <c r="J474" s="84"/>
      <c r="U474" s="84"/>
    </row>
    <row r="475" spans="10:21" s="83" customFormat="1" x14ac:dyDescent="0.25">
      <c r="J475" s="84"/>
      <c r="U475" s="84"/>
    </row>
    <row r="476" spans="10:21" s="83" customFormat="1" x14ac:dyDescent="0.25">
      <c r="J476" s="84"/>
      <c r="U476" s="84"/>
    </row>
    <row r="477" spans="10:21" s="83" customFormat="1" x14ac:dyDescent="0.25">
      <c r="J477" s="84"/>
      <c r="U477" s="84"/>
    </row>
    <row r="478" spans="10:21" s="83" customFormat="1" x14ac:dyDescent="0.25">
      <c r="J478" s="84"/>
      <c r="U478" s="84"/>
    </row>
    <row r="479" spans="10:21" s="83" customFormat="1" x14ac:dyDescent="0.25">
      <c r="J479" s="84"/>
      <c r="U479" s="84"/>
    </row>
    <row r="480" spans="10:21" s="83" customFormat="1" x14ac:dyDescent="0.25">
      <c r="J480" s="84"/>
      <c r="U480" s="84"/>
    </row>
    <row r="481" spans="10:21" s="83" customFormat="1" x14ac:dyDescent="0.25">
      <c r="J481" s="84"/>
      <c r="U481" s="84"/>
    </row>
    <row r="482" spans="10:21" s="83" customFormat="1" x14ac:dyDescent="0.25">
      <c r="J482" s="84"/>
      <c r="U482" s="84"/>
    </row>
    <row r="483" spans="10:21" s="83" customFormat="1" x14ac:dyDescent="0.25">
      <c r="J483" s="84"/>
      <c r="U483" s="84"/>
    </row>
    <row r="484" spans="10:21" s="83" customFormat="1" x14ac:dyDescent="0.25">
      <c r="J484" s="84"/>
      <c r="U484" s="84"/>
    </row>
    <row r="485" spans="10:21" s="83" customFormat="1" x14ac:dyDescent="0.25">
      <c r="J485" s="84"/>
      <c r="U485" s="84"/>
    </row>
    <row r="486" spans="10:21" s="83" customFormat="1" x14ac:dyDescent="0.25">
      <c r="J486" s="84"/>
      <c r="U486" s="84"/>
    </row>
    <row r="487" spans="10:21" s="83" customFormat="1" x14ac:dyDescent="0.25">
      <c r="J487" s="84"/>
      <c r="U487" s="84"/>
    </row>
    <row r="488" spans="10:21" s="83" customFormat="1" x14ac:dyDescent="0.25">
      <c r="J488" s="84"/>
      <c r="U488" s="84"/>
    </row>
    <row r="489" spans="10:21" s="83" customFormat="1" x14ac:dyDescent="0.25">
      <c r="J489" s="84"/>
      <c r="U489" s="84"/>
    </row>
    <row r="490" spans="10:21" s="83" customFormat="1" x14ac:dyDescent="0.25">
      <c r="J490" s="84"/>
      <c r="U490" s="84"/>
    </row>
    <row r="491" spans="10:21" s="83" customFormat="1" x14ac:dyDescent="0.25">
      <c r="J491" s="84"/>
      <c r="U491" s="84"/>
    </row>
    <row r="492" spans="10:21" s="83" customFormat="1" x14ac:dyDescent="0.25">
      <c r="J492" s="84"/>
      <c r="U492" s="84"/>
    </row>
    <row r="493" spans="10:21" s="83" customFormat="1" x14ac:dyDescent="0.25">
      <c r="J493" s="84"/>
      <c r="U493" s="84"/>
    </row>
    <row r="494" spans="10:21" s="83" customFormat="1" x14ac:dyDescent="0.25">
      <c r="J494" s="84"/>
      <c r="U494" s="84"/>
    </row>
    <row r="495" spans="10:21" s="83" customFormat="1" x14ac:dyDescent="0.25">
      <c r="J495" s="84"/>
      <c r="U495" s="84"/>
    </row>
    <row r="496" spans="10:21" s="83" customFormat="1" x14ac:dyDescent="0.25">
      <c r="J496" s="84"/>
      <c r="U496" s="84"/>
    </row>
  </sheetData>
  <mergeCells count="50">
    <mergeCell ref="B15:I15"/>
    <mergeCell ref="M15:T15"/>
    <mergeCell ref="M42:R42"/>
    <mergeCell ref="M33:R33"/>
    <mergeCell ref="B3:I4"/>
    <mergeCell ref="M3:T4"/>
    <mergeCell ref="D7:G7"/>
    <mergeCell ref="O7:R7"/>
    <mergeCell ref="B9:I9"/>
    <mergeCell ref="M9:T9"/>
    <mergeCell ref="B5:I5"/>
    <mergeCell ref="M5:T5"/>
    <mergeCell ref="B10:I10"/>
    <mergeCell ref="M10:T10"/>
    <mergeCell ref="D13:G13"/>
    <mergeCell ref="O13:R13"/>
    <mergeCell ref="B16:I16"/>
    <mergeCell ref="M16:T16"/>
    <mergeCell ref="O19:R19"/>
    <mergeCell ref="B21:I21"/>
    <mergeCell ref="M21:T21"/>
    <mergeCell ref="M34:R34"/>
    <mergeCell ref="G52:O53"/>
    <mergeCell ref="B22:I22"/>
    <mergeCell ref="M22:T22"/>
    <mergeCell ref="D25:G25"/>
    <mergeCell ref="O25:R25"/>
    <mergeCell ref="C27:I27"/>
    <mergeCell ref="N27:T27"/>
    <mergeCell ref="C43:I43"/>
    <mergeCell ref="M43:R43"/>
    <mergeCell ref="M44:R44"/>
    <mergeCell ref="M45:R45"/>
    <mergeCell ref="M46:R46"/>
    <mergeCell ref="W3:AC27"/>
    <mergeCell ref="G58:O58"/>
    <mergeCell ref="G59:O59"/>
    <mergeCell ref="B31:I32"/>
    <mergeCell ref="M31:T32"/>
    <mergeCell ref="D35:G35"/>
    <mergeCell ref="M35:R35"/>
    <mergeCell ref="M36:R36"/>
    <mergeCell ref="M37:R37"/>
    <mergeCell ref="B38:I38"/>
    <mergeCell ref="M38:R38"/>
    <mergeCell ref="M39:R39"/>
    <mergeCell ref="M40:R40"/>
    <mergeCell ref="D41:G41"/>
    <mergeCell ref="M41:R41"/>
    <mergeCell ref="D19:G19"/>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3" tint="-0.249977111117893"/>
  </sheetPr>
  <dimension ref="A1:AZ496"/>
  <sheetViews>
    <sheetView zoomScale="85" zoomScaleNormal="85" workbookViewId="0">
      <selection activeCell="X8" sqref="X8"/>
    </sheetView>
  </sheetViews>
  <sheetFormatPr baseColWidth="10" defaultRowHeight="15" x14ac:dyDescent="0.25"/>
  <cols>
    <col min="1" max="1" width="8.5703125" customWidth="1"/>
    <col min="2" max="2" width="11.42578125" customWidth="1"/>
    <col min="10" max="10" width="11.42578125" style="6"/>
    <col min="11" max="11" width="2.85546875" style="83" customWidth="1"/>
    <col min="21" max="21" width="11.42578125" style="6"/>
    <col min="22" max="52" width="11.42578125" style="83"/>
  </cols>
  <sheetData>
    <row r="1" spans="1:52" s="83" customFormat="1" x14ac:dyDescent="0.25">
      <c r="J1" s="84"/>
      <c r="U1" s="84"/>
    </row>
    <row r="2" spans="1:52" ht="15.75" thickBot="1" x14ac:dyDescent="0.3">
      <c r="A2" s="5"/>
      <c r="B2" s="5"/>
      <c r="C2" s="5"/>
      <c r="D2" s="5"/>
      <c r="E2" s="5"/>
      <c r="F2" s="5"/>
      <c r="G2" s="5"/>
      <c r="H2" s="5"/>
      <c r="I2" s="5"/>
      <c r="J2" s="28"/>
      <c r="L2" s="37"/>
      <c r="M2" s="37"/>
      <c r="N2" s="37"/>
      <c r="O2" s="37"/>
      <c r="P2" s="37"/>
      <c r="Q2" s="37"/>
      <c r="R2" s="37"/>
      <c r="S2" s="37"/>
      <c r="T2" s="37"/>
      <c r="U2" s="29"/>
    </row>
    <row r="3" spans="1:52" ht="15" customHeight="1" x14ac:dyDescent="0.25">
      <c r="A3" s="5"/>
      <c r="B3" s="212" t="s">
        <v>0</v>
      </c>
      <c r="C3" s="213"/>
      <c r="D3" s="213"/>
      <c r="E3" s="213"/>
      <c r="F3" s="213"/>
      <c r="G3" s="213"/>
      <c r="H3" s="213"/>
      <c r="I3" s="214"/>
      <c r="J3" s="28"/>
      <c r="L3" s="37"/>
      <c r="M3" s="218" t="s">
        <v>3</v>
      </c>
      <c r="N3" s="219"/>
      <c r="O3" s="219"/>
      <c r="P3" s="219"/>
      <c r="Q3" s="219"/>
      <c r="R3" s="219"/>
      <c r="S3" s="219"/>
      <c r="T3" s="220"/>
      <c r="U3" s="29"/>
    </row>
    <row r="4" spans="1:52" ht="15.75" customHeight="1" thickBot="1" x14ac:dyDescent="0.3">
      <c r="A4" s="5"/>
      <c r="B4" s="215"/>
      <c r="C4" s="216"/>
      <c r="D4" s="216"/>
      <c r="E4" s="216"/>
      <c r="F4" s="216"/>
      <c r="G4" s="216"/>
      <c r="H4" s="216"/>
      <c r="I4" s="217"/>
      <c r="J4" s="28"/>
      <c r="L4" s="37"/>
      <c r="M4" s="221"/>
      <c r="N4" s="222"/>
      <c r="O4" s="222"/>
      <c r="P4" s="222"/>
      <c r="Q4" s="222"/>
      <c r="R4" s="222"/>
      <c r="S4" s="222"/>
      <c r="T4" s="223"/>
      <c r="U4" s="29"/>
    </row>
    <row r="5" spans="1:52" s="36" customFormat="1" ht="15" customHeight="1" x14ac:dyDescent="0.25">
      <c r="A5" s="33"/>
      <c r="B5" s="34"/>
      <c r="C5" s="34"/>
      <c r="D5" s="34"/>
      <c r="E5" s="34"/>
      <c r="F5" s="34"/>
      <c r="G5" s="34"/>
      <c r="H5" s="34"/>
      <c r="I5" s="34"/>
      <c r="J5" s="35"/>
      <c r="K5" s="85"/>
      <c r="L5" s="37"/>
      <c r="M5" s="37"/>
      <c r="N5" s="37"/>
      <c r="O5" s="37"/>
      <c r="P5" s="37"/>
      <c r="Q5" s="37"/>
      <c r="R5" s="37"/>
      <c r="S5" s="37"/>
      <c r="T5" s="37"/>
      <c r="U5" s="29"/>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row>
    <row r="6" spans="1:52" x14ac:dyDescent="0.25">
      <c r="A6" s="5"/>
      <c r="B6" s="5"/>
      <c r="C6" s="5"/>
      <c r="D6" s="5"/>
      <c r="E6" s="5"/>
      <c r="F6" s="5"/>
      <c r="G6" s="5"/>
      <c r="H6" s="5"/>
      <c r="I6" s="5"/>
      <c r="J6" s="28"/>
      <c r="L6" s="37"/>
      <c r="M6" s="37"/>
      <c r="N6" s="37"/>
      <c r="O6" s="37"/>
      <c r="P6" s="37"/>
      <c r="Q6" s="37"/>
      <c r="R6" s="37"/>
      <c r="S6" s="37"/>
      <c r="T6" s="37"/>
      <c r="U6" s="29"/>
    </row>
    <row r="7" spans="1:52" x14ac:dyDescent="0.25">
      <c r="A7" s="22"/>
      <c r="B7" s="30"/>
      <c r="C7" s="30"/>
      <c r="D7" s="196" t="str">
        <f>"Modul "&amp;HLOOKUP(B$3,'Vertiefungen und Fächer'!$D$2:$H$17,2,FALSE)</f>
        <v>Modul SYN1</v>
      </c>
      <c r="E7" s="196"/>
      <c r="F7" s="196"/>
      <c r="G7" s="196"/>
      <c r="H7" s="30"/>
      <c r="I7" s="31"/>
      <c r="J7" s="90" t="s">
        <v>67</v>
      </c>
      <c r="L7" s="24"/>
      <c r="M7" s="24"/>
      <c r="N7" s="24"/>
      <c r="O7" s="197" t="str">
        <f>"Modul "&amp;HLOOKUP(M$3,'Vertiefungen und Fächer'!$D$2:$H$17,2,FALSE)</f>
        <v>Modul CAT1</v>
      </c>
      <c r="P7" s="197"/>
      <c r="Q7" s="197"/>
      <c r="R7" s="197"/>
      <c r="S7" s="24"/>
      <c r="T7" s="39"/>
      <c r="U7" s="89" t="s">
        <v>67</v>
      </c>
    </row>
    <row r="8" spans="1:52" x14ac:dyDescent="0.25">
      <c r="A8" s="22"/>
      <c r="B8" s="22"/>
      <c r="C8" s="22"/>
      <c r="D8" s="22"/>
      <c r="E8" s="22"/>
      <c r="F8" s="22"/>
      <c r="G8" s="22"/>
      <c r="H8" s="22"/>
      <c r="I8" s="22"/>
      <c r="J8" s="23"/>
      <c r="L8" s="24"/>
      <c r="M8" s="24"/>
      <c r="N8" s="24"/>
      <c r="O8" s="24"/>
      <c r="P8" s="24"/>
      <c r="Q8" s="24"/>
      <c r="R8" s="24"/>
      <c r="S8" s="24"/>
      <c r="T8" s="24"/>
      <c r="U8" s="25"/>
    </row>
    <row r="9" spans="1:52" x14ac:dyDescent="0.25">
      <c r="A9" s="41" t="str">
        <f>HLOOKUP(B$3,'Vertiefungen und Fächer'!$D$2:$H$17,2,FALSE)&amp;"-PV1"</f>
        <v>SYN1-PV1</v>
      </c>
      <c r="B9" s="198" t="str">
        <f>HLOOKUP($B$3,'Vertiefungen und Fächer'!$D$2:$H$17,3,FALSE)</f>
        <v>Molekulare Symmetrie und asymmetrische Synthese</v>
      </c>
      <c r="C9" s="198"/>
      <c r="D9" s="198"/>
      <c r="E9" s="198"/>
      <c r="F9" s="198"/>
      <c r="G9" s="198"/>
      <c r="H9" s="198"/>
      <c r="I9" s="198"/>
      <c r="J9" s="42"/>
      <c r="L9" s="40" t="str">
        <f>HLOOKUP(M$3,'Vertiefungen und Fächer'!$D$2:$H$17,2,FALSE)&amp;"-PV1"</f>
        <v>CAT1-PV1</v>
      </c>
      <c r="M9" s="200" t="str">
        <f>HLOOKUP($M$3,'Vertiefungen und Fächer'!$D$2:$H$17,3,FALSE)</f>
        <v>Metallvermittelte Synthese</v>
      </c>
      <c r="N9" s="200"/>
      <c r="O9" s="200"/>
      <c r="P9" s="200"/>
      <c r="Q9" s="200"/>
      <c r="R9" s="200"/>
      <c r="S9" s="200"/>
      <c r="T9" s="200"/>
      <c r="U9" s="43"/>
    </row>
    <row r="10" spans="1:52" x14ac:dyDescent="0.25">
      <c r="A10" s="41" t="str">
        <f>HLOOKUP(B$3,'Vertiefungen und Fächer'!$D$2:$H$17,2,FALSE)&amp;"-PV2"</f>
        <v>SYN1-PV2</v>
      </c>
      <c r="B10" s="198" t="str">
        <f>HLOOKUP($B$3,'Vertiefungen und Fächer'!$D$2:$H$17,4,FALSE)</f>
        <v>Angewandte Computerchemie</v>
      </c>
      <c r="C10" s="198"/>
      <c r="D10" s="198"/>
      <c r="E10" s="198"/>
      <c r="F10" s="198"/>
      <c r="G10" s="198"/>
      <c r="H10" s="198"/>
      <c r="I10" s="198"/>
      <c r="J10" s="42"/>
      <c r="L10" s="40" t="str">
        <f>HLOOKUP(M$3,'Vertiefungen und Fächer'!$D$2:$H$17,2,FALSE)&amp;"-PV2"</f>
        <v>CAT1-PV2</v>
      </c>
      <c r="M10" s="200" t="str">
        <f>HLOOKUP($M$3,'Vertiefungen und Fächer'!$D$2:$H$17,4,FALSE)</f>
        <v>Angewandte Molekulare Katalyse</v>
      </c>
      <c r="N10" s="200"/>
      <c r="O10" s="200"/>
      <c r="P10" s="200"/>
      <c r="Q10" s="200"/>
      <c r="R10" s="200"/>
      <c r="S10" s="200"/>
      <c r="T10" s="200"/>
      <c r="U10" s="43"/>
    </row>
    <row r="11" spans="1:52" x14ac:dyDescent="0.25">
      <c r="A11" s="5"/>
      <c r="B11" s="5"/>
      <c r="C11" s="5"/>
      <c r="D11" s="5"/>
      <c r="E11" s="5"/>
      <c r="F11" s="5"/>
      <c r="G11" s="5"/>
      <c r="H11" s="5"/>
      <c r="I11" s="5"/>
      <c r="J11" s="28"/>
      <c r="L11" s="37"/>
      <c r="M11" s="37"/>
      <c r="N11" s="37"/>
      <c r="O11" s="37"/>
      <c r="P11" s="37"/>
      <c r="Q11" s="37"/>
      <c r="R11" s="37"/>
      <c r="S11" s="37"/>
      <c r="T11" s="37"/>
      <c r="U11" s="29"/>
    </row>
    <row r="12" spans="1:52" x14ac:dyDescent="0.25">
      <c r="A12" s="5"/>
      <c r="B12" s="5"/>
      <c r="C12" s="5"/>
      <c r="D12" s="5"/>
      <c r="E12" s="5"/>
      <c r="F12" s="5"/>
      <c r="G12" s="5"/>
      <c r="H12" s="5"/>
      <c r="I12" s="5"/>
      <c r="J12" s="28"/>
      <c r="L12" s="37"/>
      <c r="M12" s="37"/>
      <c r="N12" s="37"/>
      <c r="O12" s="37"/>
      <c r="P12" s="37"/>
      <c r="Q12" s="37"/>
      <c r="R12" s="37"/>
      <c r="S12" s="37"/>
      <c r="T12" s="37"/>
      <c r="U12" s="29"/>
    </row>
    <row r="13" spans="1:52" x14ac:dyDescent="0.25">
      <c r="A13" s="22"/>
      <c r="B13" s="22"/>
      <c r="C13" s="22"/>
      <c r="D13" s="196" t="str">
        <f>"Modul "&amp;HLOOKUP(B$3,'Vertiefungen und Fächer'!$D$2:$H$17,6,FALSE)</f>
        <v>Modul SYN2</v>
      </c>
      <c r="E13" s="196"/>
      <c r="F13" s="196"/>
      <c r="G13" s="196"/>
      <c r="H13" s="22"/>
      <c r="I13" s="31"/>
      <c r="J13" s="90" t="s">
        <v>67</v>
      </c>
      <c r="L13" s="24"/>
      <c r="M13" s="24"/>
      <c r="N13" s="24"/>
      <c r="O13" s="197" t="str">
        <f>"Modul "&amp;HLOOKUP(M$3,'Vertiefungen und Fächer'!$D$2:$H$17,6,FALSE)</f>
        <v>Modul CAT2</v>
      </c>
      <c r="P13" s="197"/>
      <c r="Q13" s="197"/>
      <c r="R13" s="197"/>
      <c r="S13" s="24"/>
      <c r="T13" s="39"/>
      <c r="U13" s="89" t="s">
        <v>67</v>
      </c>
    </row>
    <row r="14" spans="1:52" x14ac:dyDescent="0.25">
      <c r="A14" s="22"/>
      <c r="B14" s="22"/>
      <c r="C14" s="22"/>
      <c r="D14" s="22"/>
      <c r="E14" s="22"/>
      <c r="F14" s="22"/>
      <c r="G14" s="22"/>
      <c r="H14" s="22"/>
      <c r="I14" s="22"/>
      <c r="J14" s="23"/>
      <c r="L14" s="24"/>
      <c r="M14" s="24"/>
      <c r="N14" s="24"/>
      <c r="O14" s="24"/>
      <c r="P14" s="24"/>
      <c r="Q14" s="24"/>
      <c r="R14" s="24"/>
      <c r="S14" s="24"/>
      <c r="T14" s="24"/>
      <c r="U14" s="25"/>
    </row>
    <row r="15" spans="1:52" x14ac:dyDescent="0.25">
      <c r="A15" s="41" t="str">
        <f>HLOOKUP(B$3,'Vertiefungen und Fächer'!$D$2:$H$17,6,FALSE)&amp;"-PV1"</f>
        <v>SYN2-PV1</v>
      </c>
      <c r="B15" s="198" t="str">
        <f>HLOOKUP($B$3,'Vertiefungen und Fächer'!$D$2:$H$17,7,FALSE)</f>
        <v>Heterozyklen in der medizinschen Chemie</v>
      </c>
      <c r="C15" s="198"/>
      <c r="D15" s="198"/>
      <c r="E15" s="198"/>
      <c r="F15" s="198"/>
      <c r="G15" s="198"/>
      <c r="H15" s="198"/>
      <c r="I15" s="198"/>
      <c r="J15" s="42"/>
      <c r="L15" s="40" t="str">
        <f>HLOOKUP(M$3,'Vertiefungen und Fächer'!$D$2:$H$17,6,FALSE)&amp;"-PV1"</f>
        <v>CAT2-PV1</v>
      </c>
      <c r="M15" s="200" t="str">
        <f>HLOOKUP($M$3,'Vertiefungen und Fächer'!$D$2:$H$17,7,FALSE)</f>
        <v>Bio- und Organokatalyse</v>
      </c>
      <c r="N15" s="200"/>
      <c r="O15" s="200"/>
      <c r="P15" s="200"/>
      <c r="Q15" s="200"/>
      <c r="R15" s="200"/>
      <c r="S15" s="200"/>
      <c r="T15" s="200"/>
      <c r="U15" s="43"/>
    </row>
    <row r="16" spans="1:52" x14ac:dyDescent="0.25">
      <c r="A16" s="41" t="str">
        <f>HLOOKUP(B$3,'Vertiefungen und Fächer'!$D$2:$H$17,6,FALSE)&amp;"-PV2"</f>
        <v>SYN2-PV2</v>
      </c>
      <c r="B16" s="198" t="str">
        <f>HLOOKUP($B$3,'Vertiefungen und Fächer'!$D$2:$H$17,8,FALSE)</f>
        <v>Bioanorganische Chemie</v>
      </c>
      <c r="C16" s="198"/>
      <c r="D16" s="198"/>
      <c r="E16" s="198"/>
      <c r="F16" s="198"/>
      <c r="G16" s="198"/>
      <c r="H16" s="198"/>
      <c r="I16" s="198"/>
      <c r="J16" s="42"/>
      <c r="L16" s="40" t="str">
        <f>HLOOKUP(M$3,'Vertiefungen und Fächer'!$D$2:$H$17,6,FALSE)&amp;"-PV2"</f>
        <v>CAT2-PV2</v>
      </c>
      <c r="M16" s="200" t="str">
        <f>HLOOKUP($M$3,'Vertiefungen und Fächer'!$D$2:$H$17,8,FALSE)</f>
        <v>Organometallchemie und homogene Katalyse</v>
      </c>
      <c r="N16" s="200"/>
      <c r="O16" s="200"/>
      <c r="P16" s="200"/>
      <c r="Q16" s="200"/>
      <c r="R16" s="200"/>
      <c r="S16" s="200"/>
      <c r="T16" s="200"/>
      <c r="U16" s="43"/>
    </row>
    <row r="17" spans="1:21" x14ac:dyDescent="0.25">
      <c r="A17" s="5"/>
      <c r="B17" s="5"/>
      <c r="C17" s="5"/>
      <c r="D17" s="5"/>
      <c r="E17" s="5"/>
      <c r="F17" s="5"/>
      <c r="G17" s="5"/>
      <c r="H17" s="5"/>
      <c r="I17" s="5"/>
      <c r="J17" s="28"/>
      <c r="L17" s="37"/>
      <c r="M17" s="37"/>
      <c r="N17" s="37"/>
      <c r="O17" s="37"/>
      <c r="P17" s="37"/>
      <c r="Q17" s="37"/>
      <c r="R17" s="37"/>
      <c r="S17" s="37"/>
      <c r="T17" s="37"/>
      <c r="U17" s="29"/>
    </row>
    <row r="18" spans="1:21" x14ac:dyDescent="0.25">
      <c r="A18" s="5"/>
      <c r="B18" s="5"/>
      <c r="C18" s="5"/>
      <c r="D18" s="5"/>
      <c r="E18" s="5"/>
      <c r="F18" s="5"/>
      <c r="G18" s="5"/>
      <c r="H18" s="5"/>
      <c r="I18" s="5"/>
      <c r="J18" s="28"/>
      <c r="L18" s="37"/>
      <c r="M18" s="37"/>
      <c r="N18" s="37"/>
      <c r="O18" s="37"/>
      <c r="P18" s="37"/>
      <c r="Q18" s="37"/>
      <c r="R18" s="37"/>
      <c r="S18" s="37"/>
      <c r="T18" s="37"/>
      <c r="U18" s="29"/>
    </row>
    <row r="19" spans="1:21" x14ac:dyDescent="0.25">
      <c r="A19" s="22"/>
      <c r="B19" s="22"/>
      <c r="C19" s="22"/>
      <c r="D19" s="196" t="str">
        <f>"Modul "&amp;HLOOKUP(B$3,'Vertiefungen und Fächer'!$D$2:$H$17,10,FALSE)</f>
        <v>Modul SYN3</v>
      </c>
      <c r="E19" s="196"/>
      <c r="F19" s="196"/>
      <c r="G19" s="196"/>
      <c r="H19" s="22"/>
      <c r="I19" s="31"/>
      <c r="J19" s="90" t="s">
        <v>67</v>
      </c>
      <c r="L19" s="24"/>
      <c r="M19" s="24"/>
      <c r="N19" s="24"/>
      <c r="O19" s="197" t="str">
        <f>"Modul "&amp;HLOOKUP(M$3,'Vertiefungen und Fächer'!$D$2:$H$17,10,FALSE)</f>
        <v>Modul CAT3</v>
      </c>
      <c r="P19" s="197"/>
      <c r="Q19" s="197"/>
      <c r="R19" s="197"/>
      <c r="S19" s="24"/>
      <c r="T19" s="39"/>
      <c r="U19" s="89" t="s">
        <v>67</v>
      </c>
    </row>
    <row r="20" spans="1:21" x14ac:dyDescent="0.25">
      <c r="A20" s="22"/>
      <c r="B20" s="22"/>
      <c r="C20" s="22"/>
      <c r="D20" s="22"/>
      <c r="E20" s="22"/>
      <c r="F20" s="22"/>
      <c r="G20" s="22"/>
      <c r="H20" s="22"/>
      <c r="I20" s="22"/>
      <c r="J20" s="23"/>
      <c r="L20" s="24"/>
      <c r="M20" s="24"/>
      <c r="N20" s="24"/>
      <c r="O20" s="24"/>
      <c r="P20" s="24"/>
      <c r="Q20" s="24"/>
      <c r="R20" s="24"/>
      <c r="S20" s="24"/>
      <c r="T20" s="24"/>
      <c r="U20" s="25"/>
    </row>
    <row r="21" spans="1:21" x14ac:dyDescent="0.25">
      <c r="A21" s="41" t="str">
        <f>HLOOKUP(B$3,'Vertiefungen und Fächer'!$D$2:$H$17,10,FALSE)&amp;"-PV1"</f>
        <v>SYN3-PV1</v>
      </c>
      <c r="B21" s="198" t="str">
        <f>HLOOKUP($B$3,'Vertiefungen und Fächer'!$D$2:$H$17,11,FALSE)</f>
        <v>Bioaktive Verbindungen</v>
      </c>
      <c r="C21" s="198"/>
      <c r="D21" s="198"/>
      <c r="E21" s="198"/>
      <c r="F21" s="198"/>
      <c r="G21" s="198"/>
      <c r="H21" s="198"/>
      <c r="I21" s="198"/>
      <c r="J21" s="42"/>
      <c r="L21" s="40" t="str">
        <f>HLOOKUP(M$3,'Vertiefungen und Fächer'!$D$2:$H$17,10,FALSE)&amp;"-PV1"</f>
        <v>CAT3-PV1</v>
      </c>
      <c r="M21" s="199" t="str">
        <f>HLOOKUP($M$3,'Vertiefungen und Fächer'!$D$2:$H$17,11,FALSE)</f>
        <v>Reaktionstechnik</v>
      </c>
      <c r="N21" s="200"/>
      <c r="O21" s="200"/>
      <c r="P21" s="200"/>
      <c r="Q21" s="200"/>
      <c r="R21" s="200"/>
      <c r="S21" s="200"/>
      <c r="T21" s="200"/>
      <c r="U21" s="43"/>
    </row>
    <row r="22" spans="1:21" x14ac:dyDescent="0.25">
      <c r="A22" s="41" t="str">
        <f>HLOOKUP(B$3,'Vertiefungen und Fächer'!$D$2:$H$17,10,FALSE)&amp;"-PV2"</f>
        <v>SYN3-PV2</v>
      </c>
      <c r="B22" s="198" t="str">
        <f>IF($B$3="SYN",IF($M$3="CAT",HLOOKUP($B$3,'Vertiefungen und Fächer'!$D$2:$H$14,13,FALSE),HLOOKUP($B$3,'Vertiefungen und Fächer'!$D$2:$H$14,12,FALSE)),HLOOKUP($B$3,'Vertiefungen und Fächer'!$D$2:$H$14,12,FALSE))</f>
        <v>Soft Matter Nanoscience</v>
      </c>
      <c r="C22" s="198"/>
      <c r="D22" s="198"/>
      <c r="E22" s="198"/>
      <c r="F22" s="198"/>
      <c r="G22" s="198"/>
      <c r="H22" s="198"/>
      <c r="I22" s="198"/>
      <c r="J22" s="42"/>
      <c r="L22" s="40" t="str">
        <f>HLOOKUP(M$3,'Vertiefungen und Fächer'!$D$2:$H$17,10,FALSE)&amp;"-PV2"</f>
        <v>CAT3-PV2</v>
      </c>
      <c r="M22" s="200" t="str">
        <f>IF($M$3="SYN",IF($B$3="CAT",HLOOKUP($M$3,'Vertiefungen und Fächer'!$D$2:$H$17,13,FALSE),HLOOKUP($M$3,'Vertiefungen und Fächer'!$D$2:$H$17,12,FALSE)),HLOOKUP($M$3,'Vertiefungen und Fächer'!$D$2:$H$17,12,FALSE))</f>
        <v>Heterogene Katalyse und Katalyse in der Umwelttechnik</v>
      </c>
      <c r="N22" s="200"/>
      <c r="O22" s="200"/>
      <c r="P22" s="200"/>
      <c r="Q22" s="200"/>
      <c r="R22" s="200"/>
      <c r="S22" s="200"/>
      <c r="T22" s="200"/>
      <c r="U22" s="43"/>
    </row>
    <row r="23" spans="1:21" x14ac:dyDescent="0.25">
      <c r="A23" s="5"/>
      <c r="B23" s="5"/>
      <c r="C23" s="5"/>
      <c r="D23" s="5"/>
      <c r="E23" s="5"/>
      <c r="F23" s="5"/>
      <c r="G23" s="5"/>
      <c r="H23" s="5"/>
      <c r="I23" s="5"/>
      <c r="J23" s="28"/>
      <c r="L23" s="37"/>
      <c r="M23" s="37"/>
      <c r="N23" s="37"/>
      <c r="O23" s="37"/>
      <c r="P23" s="37"/>
      <c r="Q23" s="37"/>
      <c r="R23" s="37"/>
      <c r="S23" s="37"/>
      <c r="T23" s="37"/>
      <c r="U23" s="29"/>
    </row>
    <row r="24" spans="1:21" x14ac:dyDescent="0.25">
      <c r="A24" s="5"/>
      <c r="B24" s="5"/>
      <c r="C24" s="5"/>
      <c r="D24" s="5"/>
      <c r="E24" s="5"/>
      <c r="F24" s="5"/>
      <c r="G24" s="5"/>
      <c r="H24" s="5"/>
      <c r="I24" s="5"/>
      <c r="J24" s="28"/>
      <c r="L24" s="37"/>
      <c r="M24" s="37"/>
      <c r="N24" s="37"/>
      <c r="O24" s="37"/>
      <c r="P24" s="37"/>
      <c r="Q24" s="37"/>
      <c r="R24" s="37"/>
      <c r="S24" s="37"/>
      <c r="T24" s="37"/>
      <c r="U24" s="29"/>
    </row>
    <row r="25" spans="1:21" x14ac:dyDescent="0.25">
      <c r="A25" s="22"/>
      <c r="B25" s="22"/>
      <c r="C25" s="22"/>
      <c r="D25" s="196" t="str">
        <f>"Modul "&amp;HLOOKUP(B$3,'Vertiefungen und Fächer'!$D$2:$H$17,15,FALSE)</f>
        <v>Modul SYN-P</v>
      </c>
      <c r="E25" s="196"/>
      <c r="F25" s="196"/>
      <c r="G25" s="196"/>
      <c r="H25" s="22"/>
      <c r="I25" s="31"/>
      <c r="J25" s="90" t="s">
        <v>67</v>
      </c>
      <c r="L25" s="24"/>
      <c r="M25" s="24"/>
      <c r="N25" s="24"/>
      <c r="O25" s="197" t="str">
        <f>"Modul "&amp;HLOOKUP(M$3,'Vertiefungen und Fächer'!$D$2:$H$17,15,FALSE)</f>
        <v>Modul CAT-P</v>
      </c>
      <c r="P25" s="197"/>
      <c r="Q25" s="197"/>
      <c r="R25" s="197"/>
      <c r="S25" s="24"/>
      <c r="T25" s="88"/>
      <c r="U25" s="89" t="s">
        <v>67</v>
      </c>
    </row>
    <row r="26" spans="1:21" x14ac:dyDescent="0.25">
      <c r="A26" s="22"/>
      <c r="B26" s="22"/>
      <c r="C26" s="22"/>
      <c r="D26" s="22"/>
      <c r="E26" s="22"/>
      <c r="F26" s="22"/>
      <c r="G26" s="22"/>
      <c r="H26" s="22"/>
      <c r="I26" s="22"/>
      <c r="J26" s="23"/>
      <c r="L26" s="24"/>
      <c r="M26" s="24"/>
      <c r="N26" s="24"/>
      <c r="O26" s="24"/>
      <c r="P26" s="24"/>
      <c r="Q26" s="24"/>
      <c r="R26" s="24"/>
      <c r="S26" s="24"/>
      <c r="T26" s="24"/>
      <c r="U26" s="25"/>
    </row>
    <row r="27" spans="1:21" x14ac:dyDescent="0.25">
      <c r="A27" s="41" t="str">
        <f>HLOOKUP(B$3,'Vertiefungen und Fächer'!$D$2:$H$17,15,FALSE)</f>
        <v>SYN-P</v>
      </c>
      <c r="B27" s="58" t="s">
        <v>97</v>
      </c>
      <c r="C27" s="203"/>
      <c r="D27" s="204"/>
      <c r="E27" s="204"/>
      <c r="F27" s="204"/>
      <c r="G27" s="204"/>
      <c r="H27" s="204"/>
      <c r="I27" s="204"/>
      <c r="J27" s="42"/>
      <c r="L27" s="40" t="str">
        <f>HLOOKUP(M$3,'Vertiefungen und Fächer'!$D$2:$H$17,15,FALSE)</f>
        <v>CAT-P</v>
      </c>
      <c r="M27" s="59" t="s">
        <v>97</v>
      </c>
      <c r="N27" s="205"/>
      <c r="O27" s="206"/>
      <c r="P27" s="206"/>
      <c r="Q27" s="206"/>
      <c r="R27" s="206"/>
      <c r="S27" s="206"/>
      <c r="T27" s="207"/>
      <c r="U27" s="43"/>
    </row>
    <row r="28" spans="1:21" x14ac:dyDescent="0.25">
      <c r="A28" s="5"/>
      <c r="B28" s="5"/>
      <c r="C28" s="5"/>
      <c r="D28" s="5"/>
      <c r="E28" s="5"/>
      <c r="F28" s="5"/>
      <c r="G28" s="5"/>
      <c r="H28" s="5"/>
      <c r="I28" s="5"/>
      <c r="J28" s="28"/>
      <c r="L28" s="37"/>
      <c r="M28" s="37"/>
      <c r="N28" s="37"/>
      <c r="O28" s="37"/>
      <c r="P28" s="37"/>
      <c r="Q28" s="37"/>
      <c r="R28" s="37"/>
      <c r="S28" s="37"/>
      <c r="T28" s="37"/>
      <c r="U28" s="29"/>
    </row>
    <row r="29" spans="1:21" s="83" customFormat="1" x14ac:dyDescent="0.25"/>
    <row r="30" spans="1:21" x14ac:dyDescent="0.25">
      <c r="A30" s="44"/>
      <c r="B30" s="44"/>
      <c r="C30" s="44"/>
      <c r="D30" s="44"/>
      <c r="E30" s="44"/>
      <c r="F30" s="44"/>
      <c r="G30" s="44"/>
      <c r="H30" s="44"/>
      <c r="I30" s="44"/>
      <c r="J30" s="44"/>
      <c r="L30" s="95"/>
      <c r="M30" s="95"/>
      <c r="N30" s="95"/>
      <c r="O30" s="95"/>
      <c r="P30" s="95"/>
      <c r="Q30" s="95"/>
      <c r="R30" s="95"/>
      <c r="S30" s="95"/>
      <c r="T30" s="95"/>
      <c r="U30" s="96"/>
    </row>
    <row r="31" spans="1:21" x14ac:dyDescent="0.25">
      <c r="A31" s="44"/>
      <c r="B31" s="190" t="s">
        <v>88</v>
      </c>
      <c r="C31" s="190"/>
      <c r="D31" s="190"/>
      <c r="E31" s="190"/>
      <c r="F31" s="190"/>
      <c r="G31" s="190"/>
      <c r="H31" s="190"/>
      <c r="I31" s="190"/>
      <c r="J31" s="45"/>
      <c r="L31" s="95"/>
      <c r="M31" s="191" t="s">
        <v>68</v>
      </c>
      <c r="N31" s="191"/>
      <c r="O31" s="191"/>
      <c r="P31" s="191"/>
      <c r="Q31" s="191"/>
      <c r="R31" s="191"/>
      <c r="S31" s="191"/>
      <c r="T31" s="191"/>
      <c r="U31" s="96"/>
    </row>
    <row r="32" spans="1:21" x14ac:dyDescent="0.25">
      <c r="A32" s="44"/>
      <c r="B32" s="190"/>
      <c r="C32" s="190"/>
      <c r="D32" s="190"/>
      <c r="E32" s="190"/>
      <c r="F32" s="190"/>
      <c r="G32" s="190"/>
      <c r="H32" s="190"/>
      <c r="I32" s="190"/>
      <c r="J32" s="45"/>
      <c r="L32" s="95"/>
      <c r="M32" s="191"/>
      <c r="N32" s="191"/>
      <c r="O32" s="191"/>
      <c r="P32" s="191"/>
      <c r="Q32" s="191"/>
      <c r="R32" s="191"/>
      <c r="S32" s="191"/>
      <c r="T32" s="191"/>
      <c r="U32" s="96"/>
    </row>
    <row r="33" spans="1:52" s="36" customFormat="1" x14ac:dyDescent="0.25">
      <c r="A33" s="61"/>
      <c r="B33" s="62"/>
      <c r="C33" s="62"/>
      <c r="D33" s="62"/>
      <c r="E33" s="62"/>
      <c r="F33" s="62"/>
      <c r="G33" s="62"/>
      <c r="H33" s="62"/>
      <c r="I33" s="62"/>
      <c r="J33" s="63"/>
      <c r="K33" s="85"/>
      <c r="L33" s="95"/>
      <c r="M33" s="95"/>
      <c r="N33" s="95"/>
      <c r="O33" s="95"/>
      <c r="P33" s="95"/>
      <c r="Q33" s="95"/>
      <c r="R33" s="95"/>
      <c r="S33" s="95"/>
      <c r="T33" s="95"/>
      <c r="U33" s="100" t="s">
        <v>67</v>
      </c>
      <c r="V33" s="85"/>
      <c r="W33" s="85"/>
      <c r="X33" s="85"/>
      <c r="Y33" s="85"/>
      <c r="AG33" s="85"/>
      <c r="AH33" s="85"/>
      <c r="AI33" s="85"/>
      <c r="AJ33" s="85"/>
      <c r="AK33" s="85"/>
      <c r="AL33" s="85"/>
      <c r="AM33" s="85"/>
      <c r="AN33" s="85"/>
      <c r="AO33" s="85"/>
      <c r="AP33" s="85"/>
      <c r="AQ33" s="85"/>
      <c r="AR33" s="85"/>
      <c r="AS33" s="85"/>
      <c r="AT33" s="85"/>
      <c r="AU33" s="85"/>
      <c r="AV33" s="85"/>
      <c r="AW33" s="85"/>
      <c r="AX33" s="85"/>
      <c r="AY33" s="85"/>
      <c r="AZ33" s="85"/>
    </row>
    <row r="34" spans="1:52" s="36" customFormat="1" x14ac:dyDescent="0.25">
      <c r="A34" s="61"/>
      <c r="B34" s="62"/>
      <c r="C34" s="62"/>
      <c r="D34" s="62"/>
      <c r="E34" s="62"/>
      <c r="F34" s="62"/>
      <c r="G34" s="62"/>
      <c r="H34" s="62"/>
      <c r="I34" s="62"/>
      <c r="J34" s="63"/>
      <c r="K34" s="85"/>
      <c r="L34" s="95"/>
      <c r="M34" s="95"/>
      <c r="N34" s="95"/>
      <c r="O34" s="95"/>
      <c r="P34" s="95"/>
      <c r="Q34" s="95"/>
      <c r="R34" s="95"/>
      <c r="S34" s="101" t="str">
        <f>IF(B3&lt;&gt;"",B3,"")</f>
        <v>SYN</v>
      </c>
      <c r="T34" s="101" t="str">
        <f>IF(M3&lt;&gt;"",M3,"")</f>
        <v>CAT</v>
      </c>
      <c r="U34" s="95"/>
      <c r="V34" s="85"/>
      <c r="W34" s="85"/>
      <c r="X34" s="85"/>
      <c r="Y34" s="85"/>
      <c r="AG34" s="85"/>
      <c r="AH34" s="85"/>
      <c r="AI34" s="85"/>
      <c r="AJ34" s="85"/>
      <c r="AK34" s="85"/>
      <c r="AL34" s="85"/>
      <c r="AM34" s="85"/>
      <c r="AN34" s="85"/>
      <c r="AO34" s="85"/>
      <c r="AP34" s="85"/>
      <c r="AQ34" s="85"/>
      <c r="AR34" s="85"/>
      <c r="AS34" s="85"/>
      <c r="AT34" s="85"/>
      <c r="AU34" s="85"/>
      <c r="AV34" s="85"/>
      <c r="AW34" s="85"/>
      <c r="AX34" s="85"/>
      <c r="AY34" s="85"/>
      <c r="AZ34" s="85"/>
    </row>
    <row r="35" spans="1:52" x14ac:dyDescent="0.25">
      <c r="A35" s="54" t="s">
        <v>57</v>
      </c>
      <c r="B35" s="91"/>
      <c r="C35" s="26"/>
      <c r="D35" s="192" t="str">
        <f>"Modul "&amp;'Vertiefungen und Fächer'!$D$20</f>
        <v>Modul WAHL</v>
      </c>
      <c r="E35" s="192"/>
      <c r="F35" s="192"/>
      <c r="G35" s="192"/>
      <c r="H35" s="26"/>
      <c r="I35" s="54"/>
      <c r="J35" s="94" t="s">
        <v>56</v>
      </c>
      <c r="L35" s="95"/>
      <c r="M35" s="229"/>
      <c r="N35" s="229"/>
      <c r="O35" s="229"/>
      <c r="P35" s="229"/>
      <c r="Q35" s="229"/>
      <c r="R35" s="229"/>
      <c r="S35" s="125" t="str">
        <f t="array" ref="S35">IFERROR(IF(INDEX(Tabelle2[#All],MATCH(Eingabesheet!$M35,Tabelle2[[#All],[Wahlpflichtfach]],0),MATCH(Eingabesheet!S$34,Tabelle2[#Headers],0))=0,"",INDEX(Tabelle2[#All],MATCH(Eingabesheet!$M35,Tabelle2[[#All],[Wahlpflichtfach]],0),MATCH(Eingabesheet!S$34,Tabelle2[#Headers],0))),"")</f>
        <v/>
      </c>
      <c r="T35" s="126" t="str">
        <f>IFERROR(IF(INDEX(Tabelle2[#All],MATCH(Eingabesheet!$M35,Tabelle2[[#All],[Wahlpflichtfach]],0),MATCH(Eingabesheet!T$34,Tabelle2[#Headers],0))=0,"",INDEX(Tabelle2[#All],MATCH(Eingabesheet!$M35,Tabelle2[[#All],[Wahlpflichtfach]],0),MATCH(Eingabesheet!T$34,Tabelle2[#Headers],0))),"")</f>
        <v/>
      </c>
      <c r="U35" s="155"/>
    </row>
    <row r="36" spans="1:52" x14ac:dyDescent="0.25">
      <c r="A36" s="26"/>
      <c r="B36" s="26"/>
      <c r="C36" s="26"/>
      <c r="D36" s="26"/>
      <c r="E36" s="26"/>
      <c r="F36" s="26"/>
      <c r="G36" s="26"/>
      <c r="H36" s="26"/>
      <c r="I36" s="26"/>
      <c r="J36" s="27"/>
      <c r="L36" s="95"/>
      <c r="M36" s="229"/>
      <c r="N36" s="229"/>
      <c r="O36" s="229"/>
      <c r="P36" s="229"/>
      <c r="Q36" s="229"/>
      <c r="R36" s="229"/>
      <c r="S36" s="127" t="str">
        <f t="array" ref="S36">IFERROR(IF(INDEX(Tabelle2[#All],MATCH(Eingabesheet!$M36,Tabelle2[[#All],[Wahlpflichtfach]],0),MATCH(Eingabesheet!S$34,Tabelle2[#Headers],0))=0,"",INDEX(Tabelle2[#All],MATCH(Eingabesheet!$M36,Tabelle2[[#All],[Wahlpflichtfach]],0),MATCH(Eingabesheet!S$34,Tabelle2[#Headers],0))),"")</f>
        <v/>
      </c>
      <c r="T36" s="128" t="str">
        <f t="array" ref="T36">IFERROR(IF(INDEX(Tabelle2[#All],MATCH(Eingabesheet!$M36,Tabelle2[[#All],[Wahlpflichtfach]],0),MATCH(Eingabesheet!T$34,Tabelle2[#Headers],0))=0,"",INDEX(Tabelle2[#All],MATCH(Eingabesheet!$M36,Tabelle2[[#All],[Wahlpflichtfach]],0),MATCH(Eingabesheet!T$34,Tabelle2[#Headers],0))),"")</f>
        <v/>
      </c>
      <c r="U36" s="155"/>
    </row>
    <row r="37" spans="1:52" x14ac:dyDescent="0.25">
      <c r="A37" s="26"/>
      <c r="B37" s="26"/>
      <c r="C37" s="26"/>
      <c r="D37" s="26"/>
      <c r="E37" s="26"/>
      <c r="F37" s="26"/>
      <c r="G37" s="26"/>
      <c r="H37" s="26"/>
      <c r="I37" s="26"/>
      <c r="J37" s="27"/>
      <c r="L37" s="95"/>
      <c r="M37" s="229"/>
      <c r="N37" s="229"/>
      <c r="O37" s="229"/>
      <c r="P37" s="229"/>
      <c r="Q37" s="229"/>
      <c r="R37" s="229"/>
      <c r="S37" s="127" t="str">
        <f t="array" ref="S37">IFERROR(IF(INDEX(Tabelle2[#All],MATCH(Eingabesheet!$M37,Tabelle2[[#All],[Wahlpflichtfach]],0),MATCH(Eingabesheet!S$34,Tabelle2[#Headers],0))=0,"",INDEX(Tabelle2[#All],MATCH(Eingabesheet!$M37,Tabelle2[[#All],[Wahlpflichtfach]],0),MATCH(Eingabesheet!S$34,Tabelle2[#Headers],0))),"")</f>
        <v/>
      </c>
      <c r="T37" s="128" t="str">
        <f t="array" ref="T37">IFERROR(IF(INDEX(Tabelle2[#All],MATCH(Eingabesheet!$M37,Tabelle2[[#All],[Wahlpflichtfach]],0),MATCH(Eingabesheet!T$34,Tabelle2[#Headers],0))=0,"",INDEX(Tabelle2[#All],MATCH(Eingabesheet!$M37,Tabelle2[[#All],[Wahlpflichtfach]],0),MATCH(Eingabesheet!T$34,Tabelle2[#Headers],0))),"")</f>
        <v/>
      </c>
      <c r="U37" s="155"/>
    </row>
    <row r="38" spans="1:52" x14ac:dyDescent="0.25">
      <c r="A38" s="56" t="str">
        <f>'Vertiefungen und Fächer'!$D$20</f>
        <v>WAHL</v>
      </c>
      <c r="B38" s="194"/>
      <c r="C38" s="195"/>
      <c r="D38" s="195"/>
      <c r="E38" s="195"/>
      <c r="F38" s="195"/>
      <c r="G38" s="195"/>
      <c r="H38" s="195"/>
      <c r="I38" s="195"/>
      <c r="J38" s="92"/>
      <c r="L38" s="95"/>
      <c r="M38" s="229"/>
      <c r="N38" s="229"/>
      <c r="O38" s="229"/>
      <c r="P38" s="229"/>
      <c r="Q38" s="229"/>
      <c r="R38" s="229"/>
      <c r="S38" s="131" t="str">
        <f t="array" ref="S38">IFERROR(IF(INDEX(Tabelle2[#All],MATCH(Eingabesheet!$M38,Tabelle2[[#All],[Wahlpflichtfach]],0),MATCH(Eingabesheet!S$34,Tabelle2[#Headers],0))=0,"",INDEX(Tabelle2[#All],MATCH(Eingabesheet!$M38,Tabelle2[[#All],[Wahlpflichtfach]],0),MATCH(Eingabesheet!S$34,Tabelle2[#Headers],0))),"")</f>
        <v/>
      </c>
      <c r="T38" s="132" t="str">
        <f t="array" ref="T38">IFERROR(IF(INDEX(Tabelle2[#All],MATCH(Eingabesheet!$M38,Tabelle2[[#All],[Wahlpflichtfach]],0),MATCH(Eingabesheet!T$34,Tabelle2[#Headers],0))=0,"",INDEX(Tabelle2[#All],MATCH(Eingabesheet!$M38,Tabelle2[[#All],[Wahlpflichtfach]],0),MATCH(Eingabesheet!T$34,Tabelle2[#Headers],0))),"")</f>
        <v/>
      </c>
      <c r="U38" s="155"/>
    </row>
    <row r="39" spans="1:52" x14ac:dyDescent="0.25">
      <c r="A39" s="44"/>
      <c r="B39" s="44"/>
      <c r="C39" s="44"/>
      <c r="D39" s="44"/>
      <c r="E39" s="44"/>
      <c r="F39" s="44"/>
      <c r="G39" s="44"/>
      <c r="H39" s="44"/>
      <c r="I39" s="44"/>
      <c r="J39" s="45"/>
      <c r="L39" s="95"/>
      <c r="M39" s="229"/>
      <c r="N39" s="229"/>
      <c r="O39" s="229"/>
      <c r="P39" s="229"/>
      <c r="Q39" s="229"/>
      <c r="R39" s="229"/>
      <c r="S39" s="130" t="str">
        <f t="array" ref="S39">IFERROR(IF(INDEX(Tabelle2[#All],MATCH(Eingabesheet!$M39,Tabelle2[[#All],[Wahlpflichtfach]],0),MATCH(Eingabesheet!S$34,Tabelle2[#Headers],0))=0,"",INDEX(Tabelle2[#All],MATCH(Eingabesheet!$M39,Tabelle2[[#All],[Wahlpflichtfach]],0),MATCH(Eingabesheet!S$34,Tabelle2[#Headers],0))),"")</f>
        <v/>
      </c>
      <c r="T39" s="128" t="str">
        <f t="array" ref="T39">IFERROR(IF(INDEX(Tabelle2[#All],MATCH(Eingabesheet!$M39,Tabelle2[[#All],[Wahlpflichtfach]],0),MATCH(Eingabesheet!T$34,Tabelle2[#Headers],0))=0,"",INDEX(Tabelle2[#All],MATCH(Eingabesheet!$M39,Tabelle2[[#All],[Wahlpflichtfach]],0),MATCH(Eingabesheet!T$34,Tabelle2[#Headers],0))),"")</f>
        <v/>
      </c>
      <c r="U39" s="155"/>
    </row>
    <row r="40" spans="1:52" x14ac:dyDescent="0.25">
      <c r="A40" s="44"/>
      <c r="B40" s="44"/>
      <c r="C40" s="44"/>
      <c r="D40" s="44"/>
      <c r="E40" s="44"/>
      <c r="F40" s="44"/>
      <c r="G40" s="44"/>
      <c r="H40" s="44"/>
      <c r="I40" s="44"/>
      <c r="J40" s="45"/>
      <c r="L40" s="95"/>
      <c r="M40" s="230"/>
      <c r="N40" s="231"/>
      <c r="O40" s="231"/>
      <c r="P40" s="231"/>
      <c r="Q40" s="231"/>
      <c r="R40" s="232"/>
      <c r="S40" s="127" t="str">
        <f t="array" ref="S40">IFERROR(IF(INDEX(Tabelle2[#All],MATCH(Eingabesheet!$M40,Tabelle2[[#All],[Wahlpflichtfach]],0),MATCH(Eingabesheet!S$34,Tabelle2[#Headers],0))=0,"",INDEX(Tabelle2[#All],MATCH(Eingabesheet!$M40,Tabelle2[[#All],[Wahlpflichtfach]],0),MATCH(Eingabesheet!S$34,Tabelle2[#Headers],0))),"")</f>
        <v/>
      </c>
      <c r="T40" s="128" t="str">
        <f t="array" ref="T40">IFERROR(IF(INDEX(Tabelle2[#All],MATCH(Eingabesheet!$M40,Tabelle2[[#All],[Wahlpflichtfach]],0),MATCH(Eingabesheet!T$34,Tabelle2[#Headers],0))=0,"",INDEX(Tabelle2[#All],MATCH(Eingabesheet!$M40,Tabelle2[[#All],[Wahlpflichtfach]],0),MATCH(Eingabesheet!T$34,Tabelle2[#Headers],0))),"")</f>
        <v/>
      </c>
      <c r="U40" s="155"/>
    </row>
    <row r="41" spans="1:52" x14ac:dyDescent="0.25">
      <c r="A41" s="26"/>
      <c r="B41" s="26"/>
      <c r="C41" s="26"/>
      <c r="D41" s="192" t="str">
        <f>"Modul "&amp;'Vertiefungen und Fächer'!$D$23</f>
        <v>Modul FW-P</v>
      </c>
      <c r="E41" s="192"/>
      <c r="F41" s="192"/>
      <c r="G41" s="192"/>
      <c r="H41" s="26"/>
      <c r="I41" s="118"/>
      <c r="J41" s="94" t="s">
        <v>56</v>
      </c>
      <c r="L41" s="95"/>
      <c r="M41" s="229"/>
      <c r="N41" s="229"/>
      <c r="O41" s="229"/>
      <c r="P41" s="229"/>
      <c r="Q41" s="229"/>
      <c r="R41" s="229"/>
      <c r="S41" s="127" t="str">
        <f t="array" ref="S41">IFERROR(IF(INDEX(Tabelle2[#All],MATCH(Eingabesheet!$M41,Tabelle2[[#All],[Wahlpflichtfach]],0),MATCH(Eingabesheet!S$34,Tabelle2[#Headers],0))=0,"",INDEX(Tabelle2[#All],MATCH(Eingabesheet!$M41,Tabelle2[[#All],[Wahlpflichtfach]],0),MATCH(Eingabesheet!S$34,Tabelle2[#Headers],0))),"")</f>
        <v/>
      </c>
      <c r="T41" s="128" t="str">
        <f t="array" ref="T41">IFERROR(IF(INDEX(Tabelle2[#All],MATCH(Eingabesheet!$M41,Tabelle2[[#All],[Wahlpflichtfach]],0),MATCH(Eingabesheet!T$34,Tabelle2[#Headers],0))=0,"",INDEX(Tabelle2[#All],MATCH(Eingabesheet!$M41,Tabelle2[[#All],[Wahlpflichtfach]],0),MATCH(Eingabesheet!T$34,Tabelle2[#Headers],0))),"")</f>
        <v/>
      </c>
      <c r="U41" s="155"/>
    </row>
    <row r="42" spans="1:52" x14ac:dyDescent="0.25">
      <c r="A42" s="26"/>
      <c r="B42" s="26"/>
      <c r="C42" s="26"/>
      <c r="D42" s="26"/>
      <c r="E42" s="26"/>
      <c r="F42" s="26"/>
      <c r="G42" s="26"/>
      <c r="H42" s="26"/>
      <c r="I42" s="26"/>
      <c r="J42" s="27"/>
      <c r="L42" s="95"/>
      <c r="M42" s="229"/>
      <c r="N42" s="229"/>
      <c r="O42" s="229"/>
      <c r="P42" s="229"/>
      <c r="Q42" s="229"/>
      <c r="R42" s="229"/>
      <c r="S42" s="127" t="str">
        <f t="array" ref="S42">IFERROR(IF(INDEX(Tabelle2[#All],MATCH(Eingabesheet!$M42,Tabelle2[[#All],[Wahlpflichtfach]],0),MATCH(Eingabesheet!S$34,Tabelle2[#Headers],0))=0,"",INDEX(Tabelle2[#All],MATCH(Eingabesheet!$M42,Tabelle2[[#All],[Wahlpflichtfach]],0),MATCH(Eingabesheet!S$34,Tabelle2[#Headers],0))),"")</f>
        <v/>
      </c>
      <c r="T42" s="128" t="str">
        <f t="array" ref="T42">IFERROR(IF(INDEX(Tabelle2[#All],MATCH(Eingabesheet!$M42,Tabelle2[[#All],[Wahlpflichtfach]],0),MATCH(Eingabesheet!T$34,Tabelle2[#Headers],0))=0,"",INDEX(Tabelle2[#All],MATCH(Eingabesheet!$M42,Tabelle2[[#All],[Wahlpflichtfach]],0),MATCH(Eingabesheet!T$34,Tabelle2[#Headers],0))),"")</f>
        <v/>
      </c>
      <c r="U42" s="155"/>
    </row>
    <row r="43" spans="1:52" x14ac:dyDescent="0.25">
      <c r="A43" s="56" t="str">
        <f>IF(OR(B3="COS",M3="COS"),"COS-Ü","FW-P")</f>
        <v>FW-P</v>
      </c>
      <c r="B43" s="26" t="str">
        <f>IF(OR(B3="COS",M3="COS"),"Übung","Thema/AK")</f>
        <v>Thema/AK</v>
      </c>
      <c r="C43" s="208"/>
      <c r="D43" s="209"/>
      <c r="E43" s="209"/>
      <c r="F43" s="209"/>
      <c r="G43" s="209"/>
      <c r="H43" s="209"/>
      <c r="I43" s="210"/>
      <c r="J43" s="92"/>
      <c r="L43" s="95"/>
      <c r="M43" s="229"/>
      <c r="N43" s="229"/>
      <c r="O43" s="229"/>
      <c r="P43" s="229"/>
      <c r="Q43" s="229"/>
      <c r="R43" s="229"/>
      <c r="S43" s="127" t="str">
        <f t="array" ref="S43">IFERROR(IF(INDEX(Tabelle2[#All],MATCH(Eingabesheet!$M43,Tabelle2[[#All],[Wahlpflichtfach]],0),MATCH(Eingabesheet!S$34,Tabelle2[#Headers],0))=0,"",INDEX(Tabelle2[#All],MATCH(Eingabesheet!$M43,Tabelle2[[#All],[Wahlpflichtfach]],0),MATCH(Eingabesheet!S$34,Tabelle2[#Headers],0))),"")</f>
        <v/>
      </c>
      <c r="T43" s="128" t="str">
        <f t="array" ref="T43">IFERROR(IF(INDEX(Tabelle2[#All],MATCH(Eingabesheet!$M43,Tabelle2[[#All],[Wahlpflichtfach]],0),MATCH(Eingabesheet!T$34,Tabelle2[#Headers],0))=0,"",INDEX(Tabelle2[#All],MATCH(Eingabesheet!$M43,Tabelle2[[#All],[Wahlpflichtfach]],0),MATCH(Eingabesheet!T$34,Tabelle2[#Headers],0))),"")</f>
        <v/>
      </c>
      <c r="U43" s="155"/>
    </row>
    <row r="44" spans="1:52" x14ac:dyDescent="0.25">
      <c r="A44" s="44"/>
      <c r="B44" s="44"/>
      <c r="C44" s="44"/>
      <c r="D44" s="44"/>
      <c r="E44" s="44"/>
      <c r="F44" s="44"/>
      <c r="G44" s="44"/>
      <c r="H44" s="44"/>
      <c r="I44" s="44"/>
      <c r="J44" s="45"/>
      <c r="L44" s="95"/>
      <c r="M44" s="229"/>
      <c r="N44" s="229"/>
      <c r="O44" s="229"/>
      <c r="P44" s="229"/>
      <c r="Q44" s="229"/>
      <c r="R44" s="229"/>
      <c r="S44" s="127" t="str">
        <f t="array" ref="S44">IFERROR(IF(INDEX(Tabelle2[#All],MATCH(Eingabesheet!$M44,Tabelle2[[#All],[Wahlpflichtfach]],0),MATCH(Eingabesheet!S$34,Tabelle2[#Headers],0))=0,"",INDEX(Tabelle2[#All],MATCH(Eingabesheet!$M44,Tabelle2[[#All],[Wahlpflichtfach]],0),MATCH(Eingabesheet!S$34,Tabelle2[#Headers],0))),"")</f>
        <v/>
      </c>
      <c r="T44" s="129" t="str">
        <f t="array" ref="T44">IFERROR(IF(INDEX(Tabelle2[#All],MATCH(Eingabesheet!$M44,Tabelle2[[#All],[Wahlpflichtfach]],0),MATCH(Eingabesheet!T$34,Tabelle2[#Headers],0))=0,"",INDEX(Tabelle2[#All],MATCH(Eingabesheet!$M44,Tabelle2[[#All],[Wahlpflichtfach]],0),MATCH(Eingabesheet!T$34,Tabelle2[#Headers],0))),"")</f>
        <v/>
      </c>
      <c r="U44" s="155"/>
    </row>
    <row r="45" spans="1:52" x14ac:dyDescent="0.25">
      <c r="A45" s="44"/>
      <c r="B45" s="44"/>
      <c r="C45" s="44"/>
      <c r="D45" s="44"/>
      <c r="E45" s="44"/>
      <c r="F45" s="44"/>
      <c r="G45" s="44"/>
      <c r="H45" s="44"/>
      <c r="I45" s="44"/>
      <c r="J45" s="45"/>
      <c r="L45" s="95"/>
      <c r="M45" s="229"/>
      <c r="N45" s="229"/>
      <c r="O45" s="229"/>
      <c r="P45" s="229"/>
      <c r="Q45" s="229"/>
      <c r="R45" s="229"/>
      <c r="S45" s="127" t="str">
        <f t="array" ref="S45">IFERROR(IF(INDEX(Tabelle2[#All],MATCH(Eingabesheet!$M45,Tabelle2[[#All],[Wahlpflichtfach]],0),MATCH(Eingabesheet!S$34,Tabelle2[#Headers],0))=0,"",INDEX(Tabelle2[#All],MATCH(Eingabesheet!$M45,Tabelle2[[#All],[Wahlpflichtfach]],0),MATCH(Eingabesheet!S$34,Tabelle2[#Headers],0))),"")</f>
        <v/>
      </c>
      <c r="T45" s="128" t="str">
        <f t="array" ref="T45">IFERROR(IF(INDEX(Tabelle2[#All],MATCH(Eingabesheet!$M45,Tabelle2[[#All],[Wahlpflichtfach]],0),MATCH(Eingabesheet!T$34,Tabelle2[#Headers],0))=0,"",INDEX(Tabelle2[#All],MATCH(Eingabesheet!$M45,Tabelle2[[#All],[Wahlpflichtfach]],0),MATCH(Eingabesheet!T$34,Tabelle2[#Headers],0))),"")</f>
        <v/>
      </c>
      <c r="U45" s="155"/>
    </row>
    <row r="46" spans="1:52" x14ac:dyDescent="0.25">
      <c r="A46" s="44"/>
      <c r="B46" s="44"/>
      <c r="C46" s="44"/>
      <c r="D46" s="44"/>
      <c r="E46" s="44"/>
      <c r="F46" s="44"/>
      <c r="G46" s="44"/>
      <c r="H46" s="44"/>
      <c r="I46" s="44"/>
      <c r="J46" s="45"/>
      <c r="L46" s="95"/>
      <c r="M46" s="229"/>
      <c r="N46" s="229"/>
      <c r="O46" s="229"/>
      <c r="P46" s="229"/>
      <c r="Q46" s="229"/>
      <c r="R46" s="229"/>
      <c r="S46" s="123" t="str">
        <f t="array" ref="S46">IFERROR(IF(INDEX(Tabelle2[#All],MATCH(Eingabesheet!$M46,Tabelle2[[#All],[Wahlpflichtfach]],0),MATCH(Eingabesheet!S$34,Tabelle2[#Headers],0))=0,"",INDEX(Tabelle2[#All],MATCH(Eingabesheet!$M46,Tabelle2[[#All],[Wahlpflichtfach]],0),MATCH(Eingabesheet!S$34,Tabelle2[#Headers],0))),"")</f>
        <v/>
      </c>
      <c r="T46" s="124" t="str">
        <f t="array" ref="T46">IFERROR(IF(INDEX(Tabelle2[#All],MATCH(Eingabesheet!$M46,Tabelle2[[#All],[Wahlpflichtfach]],0),MATCH(Eingabesheet!T$34,Tabelle2[#Headers],0))=0,"",INDEX(Tabelle2[#All],MATCH(Eingabesheet!$M46,Tabelle2[[#All],[Wahlpflichtfach]],0),MATCH(Eingabesheet!T$34,Tabelle2[#Headers],0))),"")</f>
        <v/>
      </c>
      <c r="U46" s="155"/>
    </row>
    <row r="47" spans="1:52" x14ac:dyDescent="0.25">
      <c r="A47" s="44"/>
      <c r="B47" s="44"/>
      <c r="C47" s="44"/>
      <c r="D47" s="44"/>
      <c r="E47" s="44"/>
      <c r="F47" s="44"/>
      <c r="G47" s="44"/>
      <c r="H47" s="44"/>
      <c r="I47" s="44"/>
      <c r="J47" s="45"/>
      <c r="L47" s="95"/>
      <c r="M47" s="95"/>
      <c r="N47" s="95"/>
      <c r="O47" s="95"/>
      <c r="P47" s="95"/>
      <c r="Q47" s="95"/>
      <c r="R47" s="95"/>
      <c r="S47" s="95"/>
      <c r="T47" s="95"/>
      <c r="U47" s="96"/>
    </row>
    <row r="48" spans="1:52" x14ac:dyDescent="0.25">
      <c r="A48" s="44"/>
      <c r="B48" s="44"/>
      <c r="C48" s="44"/>
      <c r="D48" s="44"/>
      <c r="E48" s="44"/>
      <c r="F48" s="44"/>
      <c r="G48" s="44"/>
      <c r="H48" s="44"/>
      <c r="I48" s="44"/>
      <c r="J48" s="45"/>
      <c r="L48" s="95"/>
      <c r="M48" s="95"/>
      <c r="N48" s="95"/>
      <c r="O48" s="95"/>
      <c r="P48" s="95"/>
      <c r="Q48" s="95"/>
      <c r="R48" s="95"/>
      <c r="S48" s="95"/>
      <c r="T48" s="95"/>
      <c r="U48" s="96"/>
    </row>
    <row r="49" spans="1:21" x14ac:dyDescent="0.25">
      <c r="A49" s="44"/>
      <c r="B49" s="44"/>
      <c r="C49" s="44"/>
      <c r="D49" s="44"/>
      <c r="E49" s="44"/>
      <c r="F49" s="44"/>
      <c r="G49" s="44"/>
      <c r="H49" s="44"/>
      <c r="I49" s="44"/>
      <c r="J49" s="44"/>
      <c r="L49" s="95"/>
      <c r="M49" s="95"/>
      <c r="N49" s="95"/>
      <c r="O49" s="95"/>
      <c r="P49" s="95"/>
      <c r="Q49" s="95"/>
      <c r="R49" s="95"/>
      <c r="S49" s="95"/>
      <c r="T49" s="95"/>
      <c r="U49" s="96"/>
    </row>
    <row r="50" spans="1:21" s="83" customFormat="1" x14ac:dyDescent="0.25">
      <c r="J50" s="84"/>
      <c r="U50" s="84"/>
    </row>
    <row r="51" spans="1:21" s="83" customFormat="1" x14ac:dyDescent="0.25">
      <c r="F51" s="49"/>
      <c r="G51" s="49"/>
      <c r="H51" s="49"/>
      <c r="I51" s="49"/>
      <c r="J51" s="49"/>
      <c r="K51" s="49"/>
      <c r="L51" s="49"/>
      <c r="M51" s="49"/>
      <c r="N51" s="49"/>
      <c r="O51" s="49"/>
      <c r="P51" s="49"/>
      <c r="U51" s="84"/>
    </row>
    <row r="52" spans="1:21" s="83" customFormat="1" ht="15" customHeight="1" x14ac:dyDescent="0.25">
      <c r="F52" s="49"/>
      <c r="G52" s="202" t="s">
        <v>52</v>
      </c>
      <c r="H52" s="202"/>
      <c r="I52" s="202"/>
      <c r="J52" s="202"/>
      <c r="K52" s="202"/>
      <c r="L52" s="202"/>
      <c r="M52" s="202"/>
      <c r="N52" s="202"/>
      <c r="O52" s="202"/>
      <c r="P52" s="50"/>
      <c r="U52" s="84"/>
    </row>
    <row r="53" spans="1:21" s="83" customFormat="1" ht="15" customHeight="1" x14ac:dyDescent="0.25">
      <c r="F53" s="49"/>
      <c r="G53" s="202"/>
      <c r="H53" s="202"/>
      <c r="I53" s="202"/>
      <c r="J53" s="202"/>
      <c r="K53" s="202"/>
      <c r="L53" s="202"/>
      <c r="M53" s="202"/>
      <c r="N53" s="202"/>
      <c r="O53" s="202"/>
      <c r="P53" s="50"/>
      <c r="U53" s="84"/>
    </row>
    <row r="54" spans="1:21" s="83" customFormat="1" x14ac:dyDescent="0.25">
      <c r="F54" s="64"/>
      <c r="G54" s="65"/>
      <c r="H54" s="65"/>
      <c r="I54" s="65"/>
      <c r="J54" s="65"/>
      <c r="K54" s="65"/>
      <c r="L54" s="65"/>
      <c r="M54" s="65"/>
      <c r="N54" s="65"/>
      <c r="O54" s="49"/>
      <c r="P54" s="66"/>
      <c r="U54" s="84"/>
    </row>
    <row r="55" spans="1:21" s="83" customFormat="1" x14ac:dyDescent="0.25">
      <c r="F55" s="64"/>
      <c r="G55" s="65"/>
      <c r="H55" s="65"/>
      <c r="I55" s="65"/>
      <c r="J55" s="65"/>
      <c r="K55" s="65"/>
      <c r="L55" s="65"/>
      <c r="M55" s="65"/>
      <c r="N55" s="65"/>
      <c r="O55" s="49"/>
      <c r="P55" s="66"/>
      <c r="U55" s="84"/>
    </row>
    <row r="56" spans="1:21" s="83" customFormat="1" x14ac:dyDescent="0.25">
      <c r="F56" s="60"/>
      <c r="G56" s="60"/>
      <c r="H56" s="60"/>
      <c r="I56" s="60"/>
      <c r="J56" s="60"/>
      <c r="K56" s="60"/>
      <c r="L56" s="60"/>
      <c r="M56" s="60"/>
      <c r="N56" s="60"/>
      <c r="O56" s="60"/>
      <c r="P56" s="93" t="s">
        <v>67</v>
      </c>
      <c r="U56" s="84"/>
    </row>
    <row r="57" spans="1:21" s="83" customFormat="1" x14ac:dyDescent="0.25">
      <c r="F57" s="60"/>
      <c r="G57" s="60"/>
      <c r="H57" s="60"/>
      <c r="I57" s="60"/>
      <c r="J57" s="60"/>
      <c r="K57" s="60"/>
      <c r="L57" s="60"/>
      <c r="M57" s="60"/>
      <c r="N57" s="60"/>
      <c r="O57" s="60"/>
      <c r="P57" s="32"/>
      <c r="U57" s="84"/>
    </row>
    <row r="58" spans="1:21" s="83" customFormat="1" x14ac:dyDescent="0.25">
      <c r="F58" s="60" t="s">
        <v>60</v>
      </c>
      <c r="G58" s="226"/>
      <c r="H58" s="227"/>
      <c r="I58" s="227"/>
      <c r="J58" s="227"/>
      <c r="K58" s="227"/>
      <c r="L58" s="227"/>
      <c r="M58" s="227"/>
      <c r="N58" s="227"/>
      <c r="O58" s="228"/>
      <c r="P58" s="87"/>
      <c r="U58" s="84"/>
    </row>
    <row r="59" spans="1:21" s="83" customFormat="1" x14ac:dyDescent="0.25">
      <c r="F59" s="60"/>
      <c r="G59" s="188" t="s">
        <v>53</v>
      </c>
      <c r="H59" s="188"/>
      <c r="I59" s="188"/>
      <c r="J59" s="188"/>
      <c r="K59" s="188"/>
      <c r="L59" s="188"/>
      <c r="M59" s="188"/>
      <c r="N59" s="188"/>
      <c r="O59" s="189"/>
      <c r="P59" s="87"/>
      <c r="U59" s="84"/>
    </row>
    <row r="60" spans="1:21" s="83" customFormat="1" x14ac:dyDescent="0.25">
      <c r="F60" s="49"/>
      <c r="G60" s="49"/>
      <c r="H60" s="49"/>
      <c r="I60" s="49"/>
      <c r="J60" s="49"/>
      <c r="K60" s="49"/>
      <c r="L60" s="49"/>
      <c r="M60" s="49"/>
      <c r="N60" s="49"/>
      <c r="O60" s="49"/>
      <c r="P60" s="50"/>
      <c r="U60" s="84"/>
    </row>
    <row r="61" spans="1:21" s="83" customFormat="1" x14ac:dyDescent="0.25">
      <c r="J61" s="84"/>
      <c r="U61" s="84"/>
    </row>
    <row r="62" spans="1:21" s="83" customFormat="1" x14ac:dyDescent="0.25">
      <c r="J62" s="84"/>
      <c r="U62" s="84"/>
    </row>
    <row r="63" spans="1:21" s="83" customFormat="1" x14ac:dyDescent="0.25">
      <c r="J63" s="84"/>
      <c r="U63" s="84"/>
    </row>
    <row r="64" spans="1:21" s="83" customFormat="1" x14ac:dyDescent="0.25">
      <c r="J64" s="84"/>
      <c r="U64" s="84"/>
    </row>
    <row r="65" spans="10:21" s="83" customFormat="1" x14ac:dyDescent="0.25">
      <c r="J65" s="84"/>
      <c r="U65" s="84"/>
    </row>
    <row r="66" spans="10:21" s="83" customFormat="1" x14ac:dyDescent="0.25">
      <c r="J66" s="84"/>
      <c r="U66" s="84"/>
    </row>
    <row r="67" spans="10:21" s="83" customFormat="1" x14ac:dyDescent="0.25">
      <c r="J67" s="84"/>
      <c r="U67" s="84"/>
    </row>
    <row r="68" spans="10:21" s="83" customFormat="1" x14ac:dyDescent="0.25">
      <c r="J68" s="84"/>
      <c r="U68" s="84"/>
    </row>
    <row r="69" spans="10:21" s="83" customFormat="1" x14ac:dyDescent="0.25">
      <c r="J69" s="84"/>
      <c r="U69" s="84"/>
    </row>
    <row r="70" spans="10:21" s="83" customFormat="1" x14ac:dyDescent="0.25">
      <c r="J70" s="84"/>
      <c r="U70" s="84"/>
    </row>
    <row r="71" spans="10:21" s="83" customFormat="1" x14ac:dyDescent="0.25">
      <c r="J71" s="84"/>
      <c r="U71" s="84"/>
    </row>
    <row r="72" spans="10:21" s="83" customFormat="1" x14ac:dyDescent="0.25">
      <c r="J72" s="84"/>
      <c r="U72" s="84"/>
    </row>
    <row r="73" spans="10:21" s="83" customFormat="1" x14ac:dyDescent="0.25">
      <c r="J73" s="84"/>
      <c r="U73" s="84"/>
    </row>
    <row r="74" spans="10:21" s="83" customFormat="1" x14ac:dyDescent="0.25">
      <c r="J74" s="84"/>
      <c r="U74" s="84"/>
    </row>
    <row r="75" spans="10:21" s="83" customFormat="1" x14ac:dyDescent="0.25">
      <c r="J75" s="84"/>
      <c r="U75" s="84"/>
    </row>
    <row r="76" spans="10:21" s="83" customFormat="1" x14ac:dyDescent="0.25">
      <c r="J76" s="84"/>
      <c r="U76" s="84"/>
    </row>
    <row r="77" spans="10:21" s="83" customFormat="1" x14ac:dyDescent="0.25">
      <c r="J77" s="84"/>
      <c r="U77" s="84"/>
    </row>
    <row r="78" spans="10:21" s="83" customFormat="1" x14ac:dyDescent="0.25">
      <c r="J78" s="84"/>
      <c r="U78" s="84"/>
    </row>
    <row r="79" spans="10:21" s="83" customFormat="1" x14ac:dyDescent="0.25">
      <c r="J79" s="84"/>
      <c r="U79" s="84"/>
    </row>
    <row r="80" spans="10:21" s="83" customFormat="1" x14ac:dyDescent="0.25">
      <c r="J80" s="84"/>
      <c r="U80" s="84"/>
    </row>
    <row r="81" spans="10:21" s="83" customFormat="1" x14ac:dyDescent="0.25">
      <c r="J81" s="84"/>
      <c r="U81" s="84"/>
    </row>
    <row r="82" spans="10:21" s="83" customFormat="1" x14ac:dyDescent="0.25">
      <c r="J82" s="84"/>
      <c r="U82" s="84"/>
    </row>
    <row r="83" spans="10:21" s="83" customFormat="1" x14ac:dyDescent="0.25">
      <c r="J83" s="84"/>
      <c r="U83" s="84"/>
    </row>
    <row r="84" spans="10:21" s="83" customFormat="1" x14ac:dyDescent="0.25">
      <c r="J84" s="84"/>
      <c r="U84" s="84"/>
    </row>
    <row r="85" spans="10:21" s="83" customFormat="1" x14ac:dyDescent="0.25">
      <c r="J85" s="84"/>
      <c r="U85" s="84"/>
    </row>
    <row r="86" spans="10:21" s="83" customFormat="1" x14ac:dyDescent="0.25">
      <c r="J86" s="84"/>
      <c r="U86" s="84"/>
    </row>
    <row r="87" spans="10:21" s="83" customFormat="1" x14ac:dyDescent="0.25">
      <c r="J87" s="84"/>
      <c r="U87" s="84"/>
    </row>
    <row r="88" spans="10:21" s="83" customFormat="1" x14ac:dyDescent="0.25">
      <c r="J88" s="84"/>
      <c r="U88" s="84"/>
    </row>
    <row r="89" spans="10:21" s="83" customFormat="1" x14ac:dyDescent="0.25">
      <c r="J89" s="84"/>
      <c r="U89" s="84"/>
    </row>
    <row r="90" spans="10:21" s="83" customFormat="1" x14ac:dyDescent="0.25">
      <c r="J90" s="84"/>
      <c r="U90" s="84"/>
    </row>
    <row r="91" spans="10:21" s="83" customFormat="1" x14ac:dyDescent="0.25">
      <c r="J91" s="84"/>
      <c r="U91" s="84"/>
    </row>
    <row r="92" spans="10:21" s="83" customFormat="1" x14ac:dyDescent="0.25">
      <c r="J92" s="84"/>
      <c r="U92" s="84"/>
    </row>
    <row r="93" spans="10:21" s="83" customFormat="1" x14ac:dyDescent="0.25">
      <c r="J93" s="84"/>
      <c r="U93" s="84"/>
    </row>
    <row r="94" spans="10:21" s="83" customFormat="1" x14ac:dyDescent="0.25">
      <c r="J94" s="84"/>
      <c r="U94" s="84"/>
    </row>
    <row r="95" spans="10:21" s="83" customFormat="1" x14ac:dyDescent="0.25">
      <c r="J95" s="84"/>
      <c r="U95" s="84"/>
    </row>
    <row r="96" spans="10:21" s="83" customFormat="1" x14ac:dyDescent="0.25">
      <c r="J96" s="84"/>
      <c r="U96" s="84"/>
    </row>
    <row r="97" spans="10:21" s="83" customFormat="1" x14ac:dyDescent="0.25">
      <c r="J97" s="84"/>
      <c r="U97" s="84"/>
    </row>
    <row r="98" spans="10:21" s="83" customFormat="1" x14ac:dyDescent="0.25">
      <c r="J98" s="84"/>
      <c r="U98" s="84"/>
    </row>
    <row r="99" spans="10:21" s="83" customFormat="1" x14ac:dyDescent="0.25">
      <c r="J99" s="84"/>
      <c r="U99" s="84"/>
    </row>
    <row r="100" spans="10:21" s="83" customFormat="1" x14ac:dyDescent="0.25">
      <c r="J100" s="84"/>
      <c r="U100" s="84"/>
    </row>
    <row r="101" spans="10:21" s="83" customFormat="1" x14ac:dyDescent="0.25">
      <c r="J101" s="84"/>
      <c r="U101" s="84"/>
    </row>
    <row r="102" spans="10:21" s="83" customFormat="1" x14ac:dyDescent="0.25">
      <c r="J102" s="84"/>
      <c r="U102" s="84"/>
    </row>
    <row r="103" spans="10:21" s="83" customFormat="1" x14ac:dyDescent="0.25">
      <c r="J103" s="84"/>
      <c r="U103" s="84"/>
    </row>
    <row r="104" spans="10:21" s="83" customFormat="1" x14ac:dyDescent="0.25">
      <c r="J104" s="84"/>
      <c r="U104" s="84"/>
    </row>
    <row r="105" spans="10:21" s="83" customFormat="1" x14ac:dyDescent="0.25">
      <c r="J105" s="84"/>
      <c r="U105" s="84"/>
    </row>
    <row r="106" spans="10:21" s="83" customFormat="1" x14ac:dyDescent="0.25">
      <c r="J106" s="84"/>
      <c r="U106" s="84"/>
    </row>
    <row r="107" spans="10:21" s="83" customFormat="1" x14ac:dyDescent="0.25">
      <c r="J107" s="84"/>
      <c r="U107" s="84"/>
    </row>
    <row r="108" spans="10:21" s="83" customFormat="1" x14ac:dyDescent="0.25">
      <c r="J108" s="84"/>
      <c r="U108" s="84"/>
    </row>
    <row r="109" spans="10:21" s="83" customFormat="1" x14ac:dyDescent="0.25">
      <c r="J109" s="84"/>
      <c r="U109" s="84"/>
    </row>
    <row r="110" spans="10:21" s="83" customFormat="1" x14ac:dyDescent="0.25">
      <c r="J110" s="84"/>
      <c r="U110" s="84"/>
    </row>
    <row r="111" spans="10:21" s="83" customFormat="1" x14ac:dyDescent="0.25">
      <c r="J111" s="84"/>
      <c r="U111" s="84"/>
    </row>
    <row r="112" spans="10:21" s="83" customFormat="1" x14ac:dyDescent="0.25">
      <c r="J112" s="84"/>
      <c r="U112" s="84"/>
    </row>
    <row r="113" spans="10:21" s="83" customFormat="1" x14ac:dyDescent="0.25">
      <c r="J113" s="84"/>
      <c r="U113" s="84"/>
    </row>
    <row r="114" spans="10:21" s="83" customFormat="1" x14ac:dyDescent="0.25">
      <c r="J114" s="84"/>
      <c r="U114" s="84"/>
    </row>
    <row r="115" spans="10:21" s="83" customFormat="1" x14ac:dyDescent="0.25">
      <c r="J115" s="84"/>
      <c r="U115" s="84"/>
    </row>
    <row r="116" spans="10:21" s="83" customFormat="1" x14ac:dyDescent="0.25">
      <c r="J116" s="84"/>
      <c r="U116" s="84"/>
    </row>
    <row r="117" spans="10:21" s="83" customFormat="1" x14ac:dyDescent="0.25">
      <c r="J117" s="84"/>
      <c r="U117" s="84"/>
    </row>
    <row r="118" spans="10:21" s="83" customFormat="1" x14ac:dyDescent="0.25">
      <c r="J118" s="84"/>
      <c r="U118" s="84"/>
    </row>
    <row r="119" spans="10:21" s="83" customFormat="1" x14ac:dyDescent="0.25">
      <c r="J119" s="84"/>
      <c r="U119" s="84"/>
    </row>
    <row r="120" spans="10:21" s="83" customFormat="1" x14ac:dyDescent="0.25">
      <c r="J120" s="84"/>
      <c r="U120" s="84"/>
    </row>
    <row r="121" spans="10:21" s="83" customFormat="1" x14ac:dyDescent="0.25">
      <c r="J121" s="84"/>
      <c r="U121" s="84"/>
    </row>
    <row r="122" spans="10:21" s="83" customFormat="1" x14ac:dyDescent="0.25">
      <c r="J122" s="84"/>
      <c r="U122" s="84"/>
    </row>
    <row r="123" spans="10:21" s="83" customFormat="1" x14ac:dyDescent="0.25">
      <c r="J123" s="84"/>
      <c r="U123" s="84"/>
    </row>
    <row r="124" spans="10:21" s="83" customFormat="1" x14ac:dyDescent="0.25">
      <c r="J124" s="84"/>
      <c r="U124" s="84"/>
    </row>
    <row r="125" spans="10:21" s="83" customFormat="1" x14ac:dyDescent="0.25">
      <c r="J125" s="84"/>
      <c r="U125" s="84"/>
    </row>
    <row r="126" spans="10:21" s="83" customFormat="1" x14ac:dyDescent="0.25">
      <c r="J126" s="84"/>
      <c r="U126" s="84"/>
    </row>
    <row r="127" spans="10:21" s="83" customFormat="1" x14ac:dyDescent="0.25">
      <c r="J127" s="84"/>
      <c r="U127" s="84"/>
    </row>
    <row r="128" spans="10:21" s="83" customFormat="1" x14ac:dyDescent="0.25">
      <c r="J128" s="84"/>
      <c r="U128" s="84"/>
    </row>
    <row r="129" spans="10:21" s="83" customFormat="1" x14ac:dyDescent="0.25">
      <c r="J129" s="84"/>
      <c r="U129" s="84"/>
    </row>
    <row r="130" spans="10:21" s="83" customFormat="1" x14ac:dyDescent="0.25">
      <c r="J130" s="84"/>
      <c r="U130" s="84"/>
    </row>
    <row r="131" spans="10:21" s="83" customFormat="1" x14ac:dyDescent="0.25">
      <c r="J131" s="84"/>
      <c r="U131" s="84"/>
    </row>
    <row r="132" spans="10:21" s="83" customFormat="1" x14ac:dyDescent="0.25">
      <c r="J132" s="84"/>
      <c r="U132" s="84"/>
    </row>
    <row r="133" spans="10:21" s="83" customFormat="1" x14ac:dyDescent="0.25">
      <c r="J133" s="84"/>
      <c r="U133" s="84"/>
    </row>
    <row r="134" spans="10:21" s="83" customFormat="1" x14ac:dyDescent="0.25">
      <c r="J134" s="84"/>
      <c r="U134" s="84"/>
    </row>
    <row r="135" spans="10:21" s="83" customFormat="1" x14ac:dyDescent="0.25">
      <c r="J135" s="84"/>
      <c r="U135" s="84"/>
    </row>
    <row r="136" spans="10:21" s="83" customFormat="1" x14ac:dyDescent="0.25">
      <c r="J136" s="84"/>
      <c r="U136" s="84"/>
    </row>
    <row r="137" spans="10:21" s="83" customFormat="1" x14ac:dyDescent="0.25">
      <c r="J137" s="84"/>
      <c r="U137" s="84"/>
    </row>
    <row r="138" spans="10:21" s="83" customFormat="1" x14ac:dyDescent="0.25">
      <c r="J138" s="84"/>
      <c r="U138" s="84"/>
    </row>
    <row r="139" spans="10:21" s="83" customFormat="1" x14ac:dyDescent="0.25">
      <c r="J139" s="84"/>
      <c r="U139" s="84"/>
    </row>
    <row r="140" spans="10:21" s="83" customFormat="1" x14ac:dyDescent="0.25">
      <c r="J140" s="84"/>
      <c r="U140" s="84"/>
    </row>
    <row r="141" spans="10:21" s="83" customFormat="1" x14ac:dyDescent="0.25">
      <c r="J141" s="84"/>
      <c r="U141" s="84"/>
    </row>
    <row r="142" spans="10:21" s="83" customFormat="1" x14ac:dyDescent="0.25">
      <c r="J142" s="84"/>
      <c r="U142" s="84"/>
    </row>
    <row r="143" spans="10:21" s="83" customFormat="1" x14ac:dyDescent="0.25">
      <c r="J143" s="84"/>
      <c r="U143" s="84"/>
    </row>
    <row r="144" spans="10:21" s="83" customFormat="1" x14ac:dyDescent="0.25">
      <c r="J144" s="84"/>
      <c r="U144" s="84"/>
    </row>
    <row r="145" spans="10:21" s="83" customFormat="1" x14ac:dyDescent="0.25">
      <c r="J145" s="84"/>
      <c r="U145" s="84"/>
    </row>
    <row r="146" spans="10:21" s="83" customFormat="1" x14ac:dyDescent="0.25">
      <c r="J146" s="84"/>
      <c r="U146" s="84"/>
    </row>
    <row r="147" spans="10:21" s="83" customFormat="1" x14ac:dyDescent="0.25">
      <c r="J147" s="84"/>
      <c r="U147" s="84"/>
    </row>
    <row r="148" spans="10:21" s="83" customFormat="1" x14ac:dyDescent="0.25">
      <c r="J148" s="84"/>
      <c r="U148" s="84"/>
    </row>
    <row r="149" spans="10:21" s="83" customFormat="1" x14ac:dyDescent="0.25">
      <c r="J149" s="84"/>
      <c r="U149" s="84"/>
    </row>
    <row r="150" spans="10:21" s="83" customFormat="1" x14ac:dyDescent="0.25">
      <c r="J150" s="84"/>
      <c r="U150" s="84"/>
    </row>
    <row r="151" spans="10:21" s="83" customFormat="1" x14ac:dyDescent="0.25">
      <c r="J151" s="84"/>
      <c r="U151" s="84"/>
    </row>
    <row r="152" spans="10:21" s="83" customFormat="1" x14ac:dyDescent="0.25">
      <c r="J152" s="84"/>
      <c r="U152" s="84"/>
    </row>
    <row r="153" spans="10:21" s="83" customFormat="1" x14ac:dyDescent="0.25">
      <c r="J153" s="84"/>
      <c r="U153" s="84"/>
    </row>
    <row r="154" spans="10:21" s="83" customFormat="1" x14ac:dyDescent="0.25">
      <c r="J154" s="84"/>
      <c r="U154" s="84"/>
    </row>
    <row r="155" spans="10:21" s="83" customFormat="1" x14ac:dyDescent="0.25">
      <c r="J155" s="84"/>
      <c r="U155" s="84"/>
    </row>
    <row r="156" spans="10:21" s="83" customFormat="1" x14ac:dyDescent="0.25">
      <c r="J156" s="84"/>
      <c r="U156" s="84"/>
    </row>
    <row r="157" spans="10:21" s="83" customFormat="1" x14ac:dyDescent="0.25">
      <c r="J157" s="84"/>
      <c r="U157" s="84"/>
    </row>
    <row r="158" spans="10:21" s="83" customFormat="1" x14ac:dyDescent="0.25">
      <c r="J158" s="84"/>
      <c r="U158" s="84"/>
    </row>
    <row r="159" spans="10:21" s="83" customFormat="1" x14ac:dyDescent="0.25">
      <c r="J159" s="84"/>
      <c r="U159" s="84"/>
    </row>
    <row r="160" spans="10:21" s="83" customFormat="1" x14ac:dyDescent="0.25">
      <c r="J160" s="84"/>
      <c r="U160" s="84"/>
    </row>
    <row r="161" spans="10:21" s="83" customFormat="1" x14ac:dyDescent="0.25">
      <c r="J161" s="84"/>
      <c r="U161" s="84"/>
    </row>
    <row r="162" spans="10:21" s="83" customFormat="1" x14ac:dyDescent="0.25">
      <c r="J162" s="84"/>
      <c r="U162" s="84"/>
    </row>
    <row r="163" spans="10:21" s="83" customFormat="1" x14ac:dyDescent="0.25">
      <c r="J163" s="84"/>
      <c r="U163" s="84"/>
    </row>
    <row r="164" spans="10:21" s="83" customFormat="1" x14ac:dyDescent="0.25">
      <c r="J164" s="84"/>
      <c r="U164" s="84"/>
    </row>
    <row r="165" spans="10:21" s="83" customFormat="1" x14ac:dyDescent="0.25">
      <c r="J165" s="84"/>
      <c r="U165" s="84"/>
    </row>
    <row r="166" spans="10:21" s="83" customFormat="1" x14ac:dyDescent="0.25">
      <c r="J166" s="84"/>
      <c r="U166" s="84"/>
    </row>
    <row r="167" spans="10:21" s="83" customFormat="1" x14ac:dyDescent="0.25">
      <c r="J167" s="84"/>
      <c r="U167" s="84"/>
    </row>
    <row r="168" spans="10:21" s="83" customFormat="1" x14ac:dyDescent="0.25">
      <c r="J168" s="84"/>
      <c r="U168" s="84"/>
    </row>
    <row r="169" spans="10:21" s="83" customFormat="1" x14ac:dyDescent="0.25">
      <c r="J169" s="84"/>
      <c r="U169" s="84"/>
    </row>
    <row r="170" spans="10:21" s="83" customFormat="1" x14ac:dyDescent="0.25">
      <c r="J170" s="84"/>
      <c r="U170" s="84"/>
    </row>
    <row r="171" spans="10:21" s="83" customFormat="1" x14ac:dyDescent="0.25">
      <c r="J171" s="84"/>
      <c r="U171" s="84"/>
    </row>
    <row r="172" spans="10:21" s="83" customFormat="1" x14ac:dyDescent="0.25">
      <c r="J172" s="84"/>
      <c r="U172" s="84"/>
    </row>
    <row r="173" spans="10:21" s="83" customFormat="1" x14ac:dyDescent="0.25">
      <c r="J173" s="84"/>
      <c r="U173" s="84"/>
    </row>
    <row r="174" spans="10:21" s="83" customFormat="1" x14ac:dyDescent="0.25">
      <c r="J174" s="84"/>
      <c r="U174" s="84"/>
    </row>
    <row r="175" spans="10:21" s="83" customFormat="1" x14ac:dyDescent="0.25">
      <c r="J175" s="84"/>
      <c r="U175" s="84"/>
    </row>
    <row r="176" spans="10:21" s="83" customFormat="1" x14ac:dyDescent="0.25">
      <c r="J176" s="84"/>
      <c r="U176" s="84"/>
    </row>
    <row r="177" spans="10:21" s="83" customFormat="1" x14ac:dyDescent="0.25">
      <c r="J177" s="84"/>
      <c r="U177" s="84"/>
    </row>
    <row r="178" spans="10:21" s="83" customFormat="1" x14ac:dyDescent="0.25">
      <c r="J178" s="84"/>
      <c r="U178" s="84"/>
    </row>
    <row r="179" spans="10:21" s="83" customFormat="1" x14ac:dyDescent="0.25">
      <c r="J179" s="84"/>
      <c r="U179" s="84"/>
    </row>
    <row r="180" spans="10:21" s="83" customFormat="1" x14ac:dyDescent="0.25">
      <c r="J180" s="84"/>
      <c r="U180" s="84"/>
    </row>
    <row r="181" spans="10:21" s="83" customFormat="1" x14ac:dyDescent="0.25">
      <c r="J181" s="84"/>
      <c r="U181" s="84"/>
    </row>
    <row r="182" spans="10:21" s="83" customFormat="1" x14ac:dyDescent="0.25">
      <c r="J182" s="84"/>
      <c r="U182" s="84"/>
    </row>
    <row r="183" spans="10:21" s="83" customFormat="1" x14ac:dyDescent="0.25">
      <c r="J183" s="84"/>
      <c r="U183" s="84"/>
    </row>
    <row r="184" spans="10:21" s="83" customFormat="1" x14ac:dyDescent="0.25">
      <c r="J184" s="84"/>
      <c r="U184" s="84"/>
    </row>
    <row r="185" spans="10:21" s="83" customFormat="1" x14ac:dyDescent="0.25">
      <c r="J185" s="84"/>
      <c r="U185" s="84"/>
    </row>
    <row r="186" spans="10:21" s="83" customFormat="1" x14ac:dyDescent="0.25">
      <c r="J186" s="84"/>
      <c r="U186" s="84"/>
    </row>
    <row r="187" spans="10:21" s="83" customFormat="1" x14ac:dyDescent="0.25">
      <c r="J187" s="84"/>
      <c r="U187" s="84"/>
    </row>
    <row r="188" spans="10:21" s="83" customFormat="1" x14ac:dyDescent="0.25">
      <c r="J188" s="84"/>
      <c r="U188" s="84"/>
    </row>
    <row r="189" spans="10:21" s="83" customFormat="1" x14ac:dyDescent="0.25">
      <c r="J189" s="84"/>
      <c r="U189" s="84"/>
    </row>
    <row r="190" spans="10:21" s="83" customFormat="1" x14ac:dyDescent="0.25">
      <c r="J190" s="84"/>
      <c r="U190" s="84"/>
    </row>
    <row r="191" spans="10:21" s="83" customFormat="1" x14ac:dyDescent="0.25">
      <c r="J191" s="84"/>
      <c r="U191" s="84"/>
    </row>
    <row r="192" spans="10:21" s="83" customFormat="1" x14ac:dyDescent="0.25">
      <c r="J192" s="84"/>
      <c r="U192" s="84"/>
    </row>
    <row r="193" spans="10:21" s="83" customFormat="1" x14ac:dyDescent="0.25">
      <c r="J193" s="84"/>
      <c r="U193" s="84"/>
    </row>
    <row r="194" spans="10:21" s="83" customFormat="1" x14ac:dyDescent="0.25">
      <c r="J194" s="84"/>
      <c r="U194" s="84"/>
    </row>
    <row r="195" spans="10:21" s="83" customFormat="1" x14ac:dyDescent="0.25">
      <c r="J195" s="84"/>
      <c r="U195" s="84"/>
    </row>
    <row r="196" spans="10:21" s="83" customFormat="1" x14ac:dyDescent="0.25">
      <c r="J196" s="84"/>
      <c r="U196" s="84"/>
    </row>
    <row r="197" spans="10:21" s="83" customFormat="1" x14ac:dyDescent="0.25">
      <c r="J197" s="84"/>
      <c r="U197" s="84"/>
    </row>
    <row r="198" spans="10:21" s="83" customFormat="1" x14ac:dyDescent="0.25">
      <c r="J198" s="84"/>
      <c r="U198" s="84"/>
    </row>
    <row r="199" spans="10:21" s="83" customFormat="1" x14ac:dyDescent="0.25">
      <c r="J199" s="84"/>
      <c r="U199" s="84"/>
    </row>
    <row r="200" spans="10:21" s="83" customFormat="1" x14ac:dyDescent="0.25">
      <c r="J200" s="84"/>
      <c r="U200" s="84"/>
    </row>
    <row r="201" spans="10:21" s="83" customFormat="1" x14ac:dyDescent="0.25">
      <c r="J201" s="84"/>
      <c r="U201" s="84"/>
    </row>
    <row r="202" spans="10:21" s="83" customFormat="1" x14ac:dyDescent="0.25">
      <c r="J202" s="84"/>
      <c r="U202" s="84"/>
    </row>
    <row r="203" spans="10:21" s="83" customFormat="1" x14ac:dyDescent="0.25">
      <c r="J203" s="84"/>
      <c r="U203" s="84"/>
    </row>
    <row r="204" spans="10:21" s="83" customFormat="1" x14ac:dyDescent="0.25">
      <c r="J204" s="84"/>
      <c r="U204" s="84"/>
    </row>
    <row r="205" spans="10:21" s="83" customFormat="1" x14ac:dyDescent="0.25">
      <c r="J205" s="84"/>
      <c r="U205" s="84"/>
    </row>
    <row r="206" spans="10:21" s="83" customFormat="1" x14ac:dyDescent="0.25">
      <c r="J206" s="84"/>
      <c r="U206" s="84"/>
    </row>
    <row r="207" spans="10:21" s="83" customFormat="1" x14ac:dyDescent="0.25">
      <c r="J207" s="84"/>
      <c r="U207" s="84"/>
    </row>
    <row r="208" spans="10:21" s="83" customFormat="1" x14ac:dyDescent="0.25">
      <c r="J208" s="84"/>
      <c r="U208" s="84"/>
    </row>
    <row r="209" spans="10:21" s="83" customFormat="1" x14ac:dyDescent="0.25">
      <c r="J209" s="84"/>
      <c r="U209" s="84"/>
    </row>
    <row r="210" spans="10:21" s="83" customFormat="1" x14ac:dyDescent="0.25">
      <c r="J210" s="84"/>
      <c r="U210" s="84"/>
    </row>
    <row r="211" spans="10:21" s="83" customFormat="1" x14ac:dyDescent="0.25">
      <c r="J211" s="84"/>
      <c r="U211" s="84"/>
    </row>
    <row r="212" spans="10:21" s="83" customFormat="1" x14ac:dyDescent="0.25">
      <c r="J212" s="84"/>
      <c r="U212" s="84"/>
    </row>
    <row r="213" spans="10:21" s="83" customFormat="1" x14ac:dyDescent="0.25">
      <c r="J213" s="84"/>
      <c r="U213" s="84"/>
    </row>
    <row r="214" spans="10:21" s="83" customFormat="1" x14ac:dyDescent="0.25">
      <c r="J214" s="84"/>
      <c r="U214" s="84"/>
    </row>
    <row r="215" spans="10:21" s="83" customFormat="1" x14ac:dyDescent="0.25">
      <c r="J215" s="84"/>
      <c r="U215" s="84"/>
    </row>
    <row r="216" spans="10:21" s="83" customFormat="1" x14ac:dyDescent="0.25">
      <c r="J216" s="84"/>
      <c r="U216" s="84"/>
    </row>
    <row r="217" spans="10:21" s="83" customFormat="1" x14ac:dyDescent="0.25">
      <c r="J217" s="84"/>
      <c r="U217" s="84"/>
    </row>
    <row r="218" spans="10:21" s="83" customFormat="1" x14ac:dyDescent="0.25">
      <c r="J218" s="84"/>
      <c r="U218" s="84"/>
    </row>
    <row r="219" spans="10:21" s="83" customFormat="1" x14ac:dyDescent="0.25">
      <c r="J219" s="84"/>
      <c r="U219" s="84"/>
    </row>
    <row r="220" spans="10:21" s="83" customFormat="1" x14ac:dyDescent="0.25">
      <c r="J220" s="84"/>
      <c r="U220" s="84"/>
    </row>
    <row r="221" spans="10:21" s="83" customFormat="1" x14ac:dyDescent="0.25">
      <c r="J221" s="84"/>
      <c r="U221" s="84"/>
    </row>
    <row r="222" spans="10:21" s="83" customFormat="1" x14ac:dyDescent="0.25">
      <c r="J222" s="84"/>
      <c r="U222" s="84"/>
    </row>
    <row r="223" spans="10:21" s="83" customFormat="1" x14ac:dyDescent="0.25">
      <c r="J223" s="84"/>
      <c r="U223" s="84"/>
    </row>
    <row r="224" spans="10:21" s="83" customFormat="1" x14ac:dyDescent="0.25">
      <c r="J224" s="84"/>
      <c r="U224" s="84"/>
    </row>
    <row r="225" spans="10:21" s="83" customFormat="1" x14ac:dyDescent="0.25">
      <c r="J225" s="84"/>
      <c r="U225" s="84"/>
    </row>
    <row r="226" spans="10:21" s="83" customFormat="1" x14ac:dyDescent="0.25">
      <c r="J226" s="84"/>
      <c r="U226" s="84"/>
    </row>
    <row r="227" spans="10:21" s="83" customFormat="1" x14ac:dyDescent="0.25">
      <c r="J227" s="84"/>
      <c r="U227" s="84"/>
    </row>
    <row r="228" spans="10:21" s="83" customFormat="1" x14ac:dyDescent="0.25">
      <c r="J228" s="84"/>
      <c r="U228" s="84"/>
    </row>
    <row r="229" spans="10:21" s="83" customFormat="1" x14ac:dyDescent="0.25">
      <c r="J229" s="84"/>
      <c r="U229" s="84"/>
    </row>
    <row r="230" spans="10:21" s="83" customFormat="1" x14ac:dyDescent="0.25">
      <c r="J230" s="84"/>
      <c r="U230" s="84"/>
    </row>
    <row r="231" spans="10:21" s="83" customFormat="1" x14ac:dyDescent="0.25">
      <c r="J231" s="84"/>
      <c r="U231" s="84"/>
    </row>
    <row r="232" spans="10:21" s="83" customFormat="1" x14ac:dyDescent="0.25">
      <c r="J232" s="84"/>
      <c r="U232" s="84"/>
    </row>
    <row r="233" spans="10:21" s="83" customFormat="1" x14ac:dyDescent="0.25">
      <c r="J233" s="84"/>
      <c r="U233" s="84"/>
    </row>
    <row r="234" spans="10:21" s="83" customFormat="1" x14ac:dyDescent="0.25">
      <c r="J234" s="84"/>
      <c r="U234" s="84"/>
    </row>
    <row r="235" spans="10:21" s="83" customFormat="1" x14ac:dyDescent="0.25">
      <c r="J235" s="84"/>
      <c r="U235" s="84"/>
    </row>
    <row r="236" spans="10:21" s="83" customFormat="1" x14ac:dyDescent="0.25">
      <c r="J236" s="84"/>
      <c r="U236" s="84"/>
    </row>
    <row r="237" spans="10:21" s="83" customFormat="1" x14ac:dyDescent="0.25">
      <c r="J237" s="84"/>
      <c r="U237" s="84"/>
    </row>
    <row r="238" spans="10:21" s="83" customFormat="1" x14ac:dyDescent="0.25">
      <c r="J238" s="84"/>
      <c r="U238" s="84"/>
    </row>
    <row r="239" spans="10:21" s="83" customFormat="1" x14ac:dyDescent="0.25">
      <c r="J239" s="84"/>
      <c r="U239" s="84"/>
    </row>
    <row r="240" spans="10:21" s="83" customFormat="1" x14ac:dyDescent="0.25">
      <c r="J240" s="84"/>
      <c r="U240" s="84"/>
    </row>
    <row r="241" spans="10:21" s="83" customFormat="1" x14ac:dyDescent="0.25">
      <c r="J241" s="84"/>
      <c r="U241" s="84"/>
    </row>
    <row r="242" spans="10:21" s="83" customFormat="1" x14ac:dyDescent="0.25">
      <c r="J242" s="84"/>
      <c r="U242" s="84"/>
    </row>
    <row r="243" spans="10:21" s="83" customFormat="1" x14ac:dyDescent="0.25">
      <c r="J243" s="84"/>
      <c r="U243" s="84"/>
    </row>
    <row r="244" spans="10:21" s="83" customFormat="1" x14ac:dyDescent="0.25">
      <c r="J244" s="84"/>
      <c r="U244" s="84"/>
    </row>
    <row r="245" spans="10:21" s="83" customFormat="1" x14ac:dyDescent="0.25">
      <c r="J245" s="84"/>
      <c r="U245" s="84"/>
    </row>
    <row r="246" spans="10:21" s="83" customFormat="1" x14ac:dyDescent="0.25">
      <c r="J246" s="84"/>
      <c r="U246" s="84"/>
    </row>
    <row r="247" spans="10:21" s="83" customFormat="1" x14ac:dyDescent="0.25">
      <c r="J247" s="84"/>
      <c r="U247" s="84"/>
    </row>
    <row r="248" spans="10:21" s="83" customFormat="1" x14ac:dyDescent="0.25">
      <c r="J248" s="84"/>
      <c r="U248" s="84"/>
    </row>
    <row r="249" spans="10:21" s="83" customFormat="1" x14ac:dyDescent="0.25">
      <c r="J249" s="84"/>
      <c r="U249" s="84"/>
    </row>
    <row r="250" spans="10:21" s="83" customFormat="1" x14ac:dyDescent="0.25">
      <c r="J250" s="84"/>
      <c r="U250" s="84"/>
    </row>
    <row r="251" spans="10:21" s="83" customFormat="1" x14ac:dyDescent="0.25">
      <c r="J251" s="84"/>
      <c r="U251" s="84"/>
    </row>
    <row r="252" spans="10:21" s="83" customFormat="1" x14ac:dyDescent="0.25">
      <c r="J252" s="84"/>
      <c r="U252" s="84"/>
    </row>
    <row r="253" spans="10:21" s="83" customFormat="1" x14ac:dyDescent="0.25">
      <c r="J253" s="84"/>
      <c r="U253" s="84"/>
    </row>
    <row r="254" spans="10:21" s="83" customFormat="1" x14ac:dyDescent="0.25">
      <c r="J254" s="84"/>
      <c r="U254" s="84"/>
    </row>
    <row r="255" spans="10:21" s="83" customFormat="1" x14ac:dyDescent="0.25">
      <c r="J255" s="84"/>
      <c r="U255" s="84"/>
    </row>
    <row r="256" spans="10:21" s="83" customFormat="1" x14ac:dyDescent="0.25">
      <c r="J256" s="84"/>
      <c r="U256" s="84"/>
    </row>
    <row r="257" spans="10:21" s="83" customFormat="1" x14ac:dyDescent="0.25">
      <c r="J257" s="84"/>
      <c r="U257" s="84"/>
    </row>
    <row r="258" spans="10:21" s="83" customFormat="1" x14ac:dyDescent="0.25">
      <c r="J258" s="84"/>
      <c r="U258" s="84"/>
    </row>
    <row r="259" spans="10:21" s="83" customFormat="1" x14ac:dyDescent="0.25">
      <c r="J259" s="84"/>
      <c r="U259" s="84"/>
    </row>
    <row r="260" spans="10:21" s="83" customFormat="1" x14ac:dyDescent="0.25">
      <c r="J260" s="84"/>
      <c r="U260" s="84"/>
    </row>
    <row r="261" spans="10:21" s="83" customFormat="1" x14ac:dyDescent="0.25">
      <c r="J261" s="84"/>
      <c r="U261" s="84"/>
    </row>
    <row r="262" spans="10:21" s="83" customFormat="1" x14ac:dyDescent="0.25">
      <c r="J262" s="84"/>
      <c r="U262" s="84"/>
    </row>
    <row r="263" spans="10:21" s="83" customFormat="1" x14ac:dyDescent="0.25">
      <c r="J263" s="84"/>
      <c r="U263" s="84"/>
    </row>
    <row r="264" spans="10:21" s="83" customFormat="1" x14ac:dyDescent="0.25">
      <c r="J264" s="84"/>
      <c r="U264" s="84"/>
    </row>
    <row r="265" spans="10:21" s="83" customFormat="1" x14ac:dyDescent="0.25">
      <c r="J265" s="84"/>
      <c r="U265" s="84"/>
    </row>
    <row r="266" spans="10:21" s="83" customFormat="1" x14ac:dyDescent="0.25">
      <c r="J266" s="84"/>
      <c r="U266" s="84"/>
    </row>
    <row r="267" spans="10:21" s="83" customFormat="1" x14ac:dyDescent="0.25">
      <c r="J267" s="84"/>
      <c r="U267" s="84"/>
    </row>
    <row r="268" spans="10:21" s="83" customFormat="1" x14ac:dyDescent="0.25">
      <c r="J268" s="84"/>
      <c r="U268" s="84"/>
    </row>
    <row r="269" spans="10:21" s="83" customFormat="1" x14ac:dyDescent="0.25">
      <c r="J269" s="84"/>
      <c r="U269" s="84"/>
    </row>
    <row r="270" spans="10:21" s="83" customFormat="1" x14ac:dyDescent="0.25">
      <c r="J270" s="84"/>
      <c r="U270" s="84"/>
    </row>
    <row r="271" spans="10:21" s="83" customFormat="1" x14ac:dyDescent="0.25">
      <c r="J271" s="84"/>
      <c r="U271" s="84"/>
    </row>
    <row r="272" spans="10:21" s="83" customFormat="1" x14ac:dyDescent="0.25">
      <c r="J272" s="84"/>
      <c r="U272" s="84"/>
    </row>
    <row r="273" spans="10:21" s="83" customFormat="1" x14ac:dyDescent="0.25">
      <c r="J273" s="84"/>
      <c r="U273" s="84"/>
    </row>
    <row r="274" spans="10:21" s="83" customFormat="1" x14ac:dyDescent="0.25">
      <c r="J274" s="84"/>
      <c r="U274" s="84"/>
    </row>
    <row r="275" spans="10:21" s="83" customFormat="1" x14ac:dyDescent="0.25">
      <c r="J275" s="84"/>
      <c r="U275" s="84"/>
    </row>
    <row r="276" spans="10:21" s="83" customFormat="1" x14ac:dyDescent="0.25">
      <c r="J276" s="84"/>
      <c r="U276" s="84"/>
    </row>
    <row r="277" spans="10:21" s="83" customFormat="1" x14ac:dyDescent="0.25">
      <c r="J277" s="84"/>
      <c r="U277" s="84"/>
    </row>
    <row r="278" spans="10:21" s="83" customFormat="1" x14ac:dyDescent="0.25">
      <c r="J278" s="84"/>
      <c r="U278" s="84"/>
    </row>
    <row r="279" spans="10:21" s="83" customFormat="1" x14ac:dyDescent="0.25">
      <c r="J279" s="84"/>
      <c r="U279" s="84"/>
    </row>
    <row r="280" spans="10:21" s="83" customFormat="1" x14ac:dyDescent="0.25">
      <c r="J280" s="84"/>
      <c r="U280" s="84"/>
    </row>
    <row r="281" spans="10:21" s="83" customFormat="1" x14ac:dyDescent="0.25">
      <c r="J281" s="84"/>
      <c r="U281" s="84"/>
    </row>
    <row r="282" spans="10:21" s="83" customFormat="1" x14ac:dyDescent="0.25">
      <c r="J282" s="84"/>
      <c r="U282" s="84"/>
    </row>
    <row r="283" spans="10:21" s="83" customFormat="1" x14ac:dyDescent="0.25">
      <c r="J283" s="84"/>
      <c r="U283" s="84"/>
    </row>
    <row r="284" spans="10:21" s="83" customFormat="1" x14ac:dyDescent="0.25">
      <c r="J284" s="84"/>
      <c r="U284" s="84"/>
    </row>
    <row r="285" spans="10:21" s="83" customFormat="1" x14ac:dyDescent="0.25">
      <c r="J285" s="84"/>
      <c r="U285" s="84"/>
    </row>
    <row r="286" spans="10:21" s="83" customFormat="1" x14ac:dyDescent="0.25">
      <c r="J286" s="84"/>
      <c r="U286" s="84"/>
    </row>
    <row r="287" spans="10:21" s="83" customFormat="1" x14ac:dyDescent="0.25">
      <c r="J287" s="84"/>
      <c r="U287" s="84"/>
    </row>
    <row r="288" spans="10:21" s="83" customFormat="1" x14ac:dyDescent="0.25">
      <c r="J288" s="84"/>
      <c r="U288" s="84"/>
    </row>
    <row r="289" spans="10:21" s="83" customFormat="1" x14ac:dyDescent="0.25">
      <c r="J289" s="84"/>
      <c r="U289" s="84"/>
    </row>
    <row r="290" spans="10:21" s="83" customFormat="1" x14ac:dyDescent="0.25">
      <c r="J290" s="84"/>
      <c r="U290" s="84"/>
    </row>
    <row r="291" spans="10:21" s="83" customFormat="1" x14ac:dyDescent="0.25">
      <c r="J291" s="84"/>
      <c r="U291" s="84"/>
    </row>
    <row r="292" spans="10:21" s="83" customFormat="1" x14ac:dyDescent="0.25">
      <c r="J292" s="84"/>
      <c r="U292" s="84"/>
    </row>
    <row r="293" spans="10:21" s="83" customFormat="1" x14ac:dyDescent="0.25">
      <c r="J293" s="84"/>
      <c r="U293" s="84"/>
    </row>
    <row r="294" spans="10:21" s="83" customFormat="1" x14ac:dyDescent="0.25">
      <c r="J294" s="84"/>
      <c r="U294" s="84"/>
    </row>
    <row r="295" spans="10:21" s="83" customFormat="1" x14ac:dyDescent="0.25">
      <c r="J295" s="84"/>
      <c r="U295" s="84"/>
    </row>
    <row r="296" spans="10:21" s="83" customFormat="1" x14ac:dyDescent="0.25">
      <c r="J296" s="84"/>
      <c r="U296" s="84"/>
    </row>
    <row r="297" spans="10:21" s="83" customFormat="1" x14ac:dyDescent="0.25">
      <c r="J297" s="84"/>
      <c r="U297" s="84"/>
    </row>
    <row r="298" spans="10:21" s="83" customFormat="1" x14ac:dyDescent="0.25">
      <c r="J298" s="84"/>
      <c r="U298" s="84"/>
    </row>
    <row r="299" spans="10:21" s="83" customFormat="1" x14ac:dyDescent="0.25">
      <c r="J299" s="84"/>
      <c r="U299" s="84"/>
    </row>
    <row r="300" spans="10:21" s="83" customFormat="1" x14ac:dyDescent="0.25">
      <c r="J300" s="84"/>
      <c r="U300" s="84"/>
    </row>
    <row r="301" spans="10:21" s="83" customFormat="1" x14ac:dyDescent="0.25">
      <c r="J301" s="84"/>
      <c r="U301" s="84"/>
    </row>
    <row r="302" spans="10:21" s="83" customFormat="1" x14ac:dyDescent="0.25">
      <c r="J302" s="84"/>
      <c r="U302" s="84"/>
    </row>
    <row r="303" spans="10:21" s="83" customFormat="1" x14ac:dyDescent="0.25">
      <c r="J303" s="84"/>
      <c r="U303" s="84"/>
    </row>
    <row r="304" spans="10:21" s="83" customFormat="1" x14ac:dyDescent="0.25">
      <c r="J304" s="84"/>
      <c r="U304" s="84"/>
    </row>
    <row r="305" spans="10:21" s="83" customFormat="1" x14ac:dyDescent="0.25">
      <c r="J305" s="84"/>
      <c r="U305" s="84"/>
    </row>
    <row r="306" spans="10:21" s="83" customFormat="1" x14ac:dyDescent="0.25">
      <c r="J306" s="84"/>
      <c r="U306" s="84"/>
    </row>
    <row r="307" spans="10:21" s="83" customFormat="1" x14ac:dyDescent="0.25">
      <c r="J307" s="84"/>
      <c r="U307" s="84"/>
    </row>
    <row r="308" spans="10:21" s="83" customFormat="1" x14ac:dyDescent="0.25">
      <c r="J308" s="84"/>
      <c r="U308" s="84"/>
    </row>
    <row r="309" spans="10:21" s="83" customFormat="1" x14ac:dyDescent="0.25">
      <c r="J309" s="84"/>
      <c r="U309" s="84"/>
    </row>
    <row r="310" spans="10:21" s="83" customFormat="1" x14ac:dyDescent="0.25">
      <c r="J310" s="84"/>
      <c r="U310" s="84"/>
    </row>
    <row r="311" spans="10:21" s="83" customFormat="1" x14ac:dyDescent="0.25">
      <c r="J311" s="84"/>
      <c r="U311" s="84"/>
    </row>
    <row r="312" spans="10:21" s="83" customFormat="1" x14ac:dyDescent="0.25">
      <c r="J312" s="84"/>
      <c r="U312" s="84"/>
    </row>
    <row r="313" spans="10:21" s="83" customFormat="1" x14ac:dyDescent="0.25">
      <c r="J313" s="84"/>
      <c r="U313" s="84"/>
    </row>
    <row r="314" spans="10:21" s="83" customFormat="1" x14ac:dyDescent="0.25">
      <c r="J314" s="84"/>
      <c r="U314" s="84"/>
    </row>
    <row r="315" spans="10:21" s="83" customFormat="1" x14ac:dyDescent="0.25">
      <c r="J315" s="84"/>
      <c r="U315" s="84"/>
    </row>
    <row r="316" spans="10:21" s="83" customFormat="1" x14ac:dyDescent="0.25">
      <c r="J316" s="84"/>
      <c r="U316" s="84"/>
    </row>
    <row r="317" spans="10:21" s="83" customFormat="1" x14ac:dyDescent="0.25">
      <c r="J317" s="84"/>
      <c r="U317" s="84"/>
    </row>
    <row r="318" spans="10:21" s="83" customFormat="1" x14ac:dyDescent="0.25">
      <c r="J318" s="84"/>
      <c r="U318" s="84"/>
    </row>
    <row r="319" spans="10:21" s="83" customFormat="1" x14ac:dyDescent="0.25">
      <c r="J319" s="84"/>
      <c r="U319" s="84"/>
    </row>
    <row r="320" spans="10:21" s="83" customFormat="1" x14ac:dyDescent="0.25">
      <c r="J320" s="84"/>
      <c r="U320" s="84"/>
    </row>
    <row r="321" spans="10:21" s="83" customFormat="1" x14ac:dyDescent="0.25">
      <c r="J321" s="84"/>
      <c r="U321" s="84"/>
    </row>
    <row r="322" spans="10:21" s="83" customFormat="1" x14ac:dyDescent="0.25">
      <c r="J322" s="84"/>
      <c r="U322" s="84"/>
    </row>
    <row r="323" spans="10:21" s="83" customFormat="1" x14ac:dyDescent="0.25">
      <c r="J323" s="84"/>
      <c r="U323" s="84"/>
    </row>
    <row r="324" spans="10:21" s="83" customFormat="1" x14ac:dyDescent="0.25">
      <c r="J324" s="84"/>
      <c r="U324" s="84"/>
    </row>
    <row r="325" spans="10:21" s="83" customFormat="1" x14ac:dyDescent="0.25">
      <c r="J325" s="84"/>
      <c r="U325" s="84"/>
    </row>
    <row r="326" spans="10:21" s="83" customFormat="1" x14ac:dyDescent="0.25">
      <c r="J326" s="84"/>
      <c r="U326" s="84"/>
    </row>
    <row r="327" spans="10:21" s="83" customFormat="1" x14ac:dyDescent="0.25">
      <c r="J327" s="84"/>
      <c r="U327" s="84"/>
    </row>
    <row r="328" spans="10:21" s="83" customFormat="1" x14ac:dyDescent="0.25">
      <c r="J328" s="84"/>
      <c r="U328" s="84"/>
    </row>
    <row r="329" spans="10:21" s="83" customFormat="1" x14ac:dyDescent="0.25">
      <c r="J329" s="84"/>
      <c r="U329" s="84"/>
    </row>
    <row r="330" spans="10:21" s="83" customFormat="1" x14ac:dyDescent="0.25">
      <c r="J330" s="84"/>
      <c r="U330" s="84"/>
    </row>
    <row r="331" spans="10:21" s="83" customFormat="1" x14ac:dyDescent="0.25">
      <c r="J331" s="84"/>
      <c r="U331" s="84"/>
    </row>
    <row r="332" spans="10:21" s="83" customFormat="1" x14ac:dyDescent="0.25">
      <c r="J332" s="84"/>
      <c r="U332" s="84"/>
    </row>
    <row r="333" spans="10:21" s="83" customFormat="1" x14ac:dyDescent="0.25">
      <c r="J333" s="84"/>
      <c r="U333" s="84"/>
    </row>
    <row r="334" spans="10:21" s="83" customFormat="1" x14ac:dyDescent="0.25">
      <c r="J334" s="84"/>
      <c r="U334" s="84"/>
    </row>
    <row r="335" spans="10:21" s="83" customFormat="1" x14ac:dyDescent="0.25">
      <c r="J335" s="84"/>
      <c r="U335" s="84"/>
    </row>
    <row r="336" spans="10:21" s="83" customFormat="1" x14ac:dyDescent="0.25">
      <c r="J336" s="84"/>
      <c r="U336" s="84"/>
    </row>
    <row r="337" spans="10:21" s="83" customFormat="1" x14ac:dyDescent="0.25">
      <c r="J337" s="84"/>
      <c r="U337" s="84"/>
    </row>
    <row r="338" spans="10:21" s="83" customFormat="1" x14ac:dyDescent="0.25">
      <c r="J338" s="84"/>
      <c r="U338" s="84"/>
    </row>
    <row r="339" spans="10:21" s="83" customFormat="1" x14ac:dyDescent="0.25">
      <c r="J339" s="84"/>
      <c r="U339" s="84"/>
    </row>
    <row r="340" spans="10:21" s="83" customFormat="1" x14ac:dyDescent="0.25">
      <c r="J340" s="84"/>
      <c r="U340" s="84"/>
    </row>
    <row r="341" spans="10:21" s="83" customFormat="1" x14ac:dyDescent="0.25">
      <c r="J341" s="84"/>
      <c r="U341" s="84"/>
    </row>
    <row r="342" spans="10:21" s="83" customFormat="1" x14ac:dyDescent="0.25">
      <c r="J342" s="84"/>
      <c r="U342" s="84"/>
    </row>
    <row r="343" spans="10:21" s="83" customFormat="1" x14ac:dyDescent="0.25">
      <c r="J343" s="84"/>
      <c r="U343" s="84"/>
    </row>
    <row r="344" spans="10:21" s="83" customFormat="1" x14ac:dyDescent="0.25">
      <c r="J344" s="84"/>
      <c r="U344" s="84"/>
    </row>
    <row r="345" spans="10:21" s="83" customFormat="1" x14ac:dyDescent="0.25">
      <c r="J345" s="84"/>
      <c r="U345" s="84"/>
    </row>
    <row r="346" spans="10:21" s="83" customFormat="1" x14ac:dyDescent="0.25">
      <c r="J346" s="84"/>
      <c r="U346" s="84"/>
    </row>
    <row r="347" spans="10:21" s="83" customFormat="1" x14ac:dyDescent="0.25">
      <c r="J347" s="84"/>
      <c r="U347" s="84"/>
    </row>
    <row r="348" spans="10:21" s="83" customFormat="1" x14ac:dyDescent="0.25">
      <c r="J348" s="84"/>
      <c r="U348" s="84"/>
    </row>
    <row r="349" spans="10:21" s="83" customFormat="1" x14ac:dyDescent="0.25">
      <c r="J349" s="84"/>
      <c r="U349" s="84"/>
    </row>
    <row r="350" spans="10:21" s="83" customFormat="1" x14ac:dyDescent="0.25">
      <c r="J350" s="84"/>
      <c r="U350" s="84"/>
    </row>
    <row r="351" spans="10:21" s="83" customFormat="1" x14ac:dyDescent="0.25">
      <c r="J351" s="84"/>
      <c r="U351" s="84"/>
    </row>
    <row r="352" spans="10:21" s="83" customFormat="1" x14ac:dyDescent="0.25">
      <c r="J352" s="84"/>
      <c r="U352" s="84"/>
    </row>
    <row r="353" spans="10:21" s="83" customFormat="1" x14ac:dyDescent="0.25">
      <c r="J353" s="84"/>
      <c r="U353" s="84"/>
    </row>
    <row r="354" spans="10:21" s="83" customFormat="1" x14ac:dyDescent="0.25">
      <c r="J354" s="84"/>
      <c r="U354" s="84"/>
    </row>
    <row r="355" spans="10:21" s="83" customFormat="1" x14ac:dyDescent="0.25">
      <c r="J355" s="84"/>
      <c r="U355" s="84"/>
    </row>
    <row r="356" spans="10:21" s="83" customFormat="1" x14ac:dyDescent="0.25">
      <c r="J356" s="84"/>
      <c r="U356" s="84"/>
    </row>
    <row r="357" spans="10:21" s="83" customFormat="1" x14ac:dyDescent="0.25">
      <c r="J357" s="84"/>
      <c r="U357" s="84"/>
    </row>
    <row r="358" spans="10:21" s="83" customFormat="1" x14ac:dyDescent="0.25">
      <c r="J358" s="84"/>
      <c r="U358" s="84"/>
    </row>
    <row r="359" spans="10:21" s="83" customFormat="1" x14ac:dyDescent="0.25">
      <c r="J359" s="84"/>
      <c r="U359" s="84"/>
    </row>
    <row r="360" spans="10:21" s="83" customFormat="1" x14ac:dyDescent="0.25">
      <c r="J360" s="84"/>
      <c r="U360" s="84"/>
    </row>
    <row r="361" spans="10:21" s="83" customFormat="1" x14ac:dyDescent="0.25">
      <c r="J361" s="84"/>
      <c r="U361" s="84"/>
    </row>
    <row r="362" spans="10:21" s="83" customFormat="1" x14ac:dyDescent="0.25">
      <c r="J362" s="84"/>
      <c r="U362" s="84"/>
    </row>
    <row r="363" spans="10:21" s="83" customFormat="1" x14ac:dyDescent="0.25">
      <c r="J363" s="84"/>
      <c r="U363" s="84"/>
    </row>
    <row r="364" spans="10:21" s="83" customFormat="1" x14ac:dyDescent="0.25">
      <c r="J364" s="84"/>
      <c r="U364" s="84"/>
    </row>
    <row r="365" spans="10:21" s="83" customFormat="1" x14ac:dyDescent="0.25">
      <c r="J365" s="84"/>
      <c r="U365" s="84"/>
    </row>
    <row r="366" spans="10:21" s="83" customFormat="1" x14ac:dyDescent="0.25">
      <c r="J366" s="84"/>
      <c r="U366" s="84"/>
    </row>
    <row r="367" spans="10:21" s="83" customFormat="1" x14ac:dyDescent="0.25">
      <c r="J367" s="84"/>
      <c r="U367" s="84"/>
    </row>
    <row r="368" spans="10:21" s="83" customFormat="1" x14ac:dyDescent="0.25">
      <c r="J368" s="84"/>
      <c r="U368" s="84"/>
    </row>
    <row r="369" spans="10:21" s="83" customFormat="1" x14ac:dyDescent="0.25">
      <c r="J369" s="84"/>
      <c r="U369" s="84"/>
    </row>
    <row r="370" spans="10:21" s="83" customFormat="1" x14ac:dyDescent="0.25">
      <c r="J370" s="84"/>
      <c r="U370" s="84"/>
    </row>
    <row r="371" spans="10:21" s="83" customFormat="1" x14ac:dyDescent="0.25">
      <c r="J371" s="84"/>
      <c r="U371" s="84"/>
    </row>
    <row r="372" spans="10:21" s="83" customFormat="1" x14ac:dyDescent="0.25">
      <c r="J372" s="84"/>
      <c r="U372" s="84"/>
    </row>
    <row r="373" spans="10:21" s="83" customFormat="1" x14ac:dyDescent="0.25">
      <c r="J373" s="84"/>
      <c r="U373" s="84"/>
    </row>
    <row r="374" spans="10:21" s="83" customFormat="1" x14ac:dyDescent="0.25">
      <c r="J374" s="84"/>
      <c r="U374" s="84"/>
    </row>
    <row r="375" spans="10:21" s="83" customFormat="1" x14ac:dyDescent="0.25">
      <c r="J375" s="84"/>
      <c r="U375" s="84"/>
    </row>
    <row r="376" spans="10:21" s="83" customFormat="1" x14ac:dyDescent="0.25">
      <c r="J376" s="84"/>
      <c r="U376" s="84"/>
    </row>
    <row r="377" spans="10:21" s="83" customFormat="1" x14ac:dyDescent="0.25">
      <c r="J377" s="84"/>
      <c r="U377" s="84"/>
    </row>
    <row r="378" spans="10:21" s="83" customFormat="1" x14ac:dyDescent="0.25">
      <c r="J378" s="84"/>
      <c r="U378" s="84"/>
    </row>
    <row r="379" spans="10:21" s="83" customFormat="1" x14ac:dyDescent="0.25">
      <c r="J379" s="84"/>
      <c r="U379" s="84"/>
    </row>
    <row r="380" spans="10:21" s="83" customFormat="1" x14ac:dyDescent="0.25">
      <c r="J380" s="84"/>
      <c r="U380" s="84"/>
    </row>
    <row r="381" spans="10:21" s="83" customFormat="1" x14ac:dyDescent="0.25">
      <c r="J381" s="84"/>
      <c r="U381" s="84"/>
    </row>
    <row r="382" spans="10:21" s="83" customFormat="1" x14ac:dyDescent="0.25">
      <c r="J382" s="84"/>
      <c r="U382" s="84"/>
    </row>
    <row r="383" spans="10:21" s="83" customFormat="1" x14ac:dyDescent="0.25">
      <c r="J383" s="84"/>
      <c r="U383" s="84"/>
    </row>
    <row r="384" spans="10:21" s="83" customFormat="1" x14ac:dyDescent="0.25">
      <c r="J384" s="84"/>
      <c r="U384" s="84"/>
    </row>
    <row r="385" spans="10:21" s="83" customFormat="1" x14ac:dyDescent="0.25">
      <c r="J385" s="84"/>
      <c r="U385" s="84"/>
    </row>
    <row r="386" spans="10:21" s="83" customFormat="1" x14ac:dyDescent="0.25">
      <c r="J386" s="84"/>
      <c r="U386" s="84"/>
    </row>
    <row r="387" spans="10:21" s="83" customFormat="1" x14ac:dyDescent="0.25">
      <c r="J387" s="84"/>
      <c r="U387" s="84"/>
    </row>
    <row r="388" spans="10:21" s="83" customFormat="1" x14ac:dyDescent="0.25">
      <c r="J388" s="84"/>
      <c r="U388" s="84"/>
    </row>
    <row r="389" spans="10:21" s="83" customFormat="1" x14ac:dyDescent="0.25">
      <c r="J389" s="84"/>
      <c r="U389" s="84"/>
    </row>
    <row r="390" spans="10:21" s="83" customFormat="1" x14ac:dyDescent="0.25">
      <c r="J390" s="84"/>
      <c r="U390" s="84"/>
    </row>
    <row r="391" spans="10:21" s="83" customFormat="1" x14ac:dyDescent="0.25">
      <c r="J391" s="84"/>
      <c r="U391" s="84"/>
    </row>
    <row r="392" spans="10:21" s="83" customFormat="1" x14ac:dyDescent="0.25">
      <c r="J392" s="84"/>
      <c r="U392" s="84"/>
    </row>
    <row r="393" spans="10:21" s="83" customFormat="1" x14ac:dyDescent="0.25">
      <c r="J393" s="84"/>
      <c r="U393" s="84"/>
    </row>
    <row r="394" spans="10:21" s="83" customFormat="1" x14ac:dyDescent="0.25">
      <c r="J394" s="84"/>
      <c r="U394" s="84"/>
    </row>
    <row r="395" spans="10:21" s="83" customFormat="1" x14ac:dyDescent="0.25">
      <c r="J395" s="84"/>
      <c r="U395" s="84"/>
    </row>
    <row r="396" spans="10:21" s="83" customFormat="1" x14ac:dyDescent="0.25">
      <c r="J396" s="84"/>
      <c r="U396" s="84"/>
    </row>
    <row r="397" spans="10:21" s="83" customFormat="1" x14ac:dyDescent="0.25">
      <c r="J397" s="84"/>
      <c r="U397" s="84"/>
    </row>
    <row r="398" spans="10:21" s="83" customFormat="1" x14ac:dyDescent="0.25">
      <c r="J398" s="84"/>
      <c r="U398" s="84"/>
    </row>
    <row r="399" spans="10:21" s="83" customFormat="1" x14ac:dyDescent="0.25">
      <c r="J399" s="84"/>
      <c r="U399" s="84"/>
    </row>
    <row r="400" spans="10:21" s="83" customFormat="1" x14ac:dyDescent="0.25">
      <c r="J400" s="84"/>
      <c r="U400" s="84"/>
    </row>
    <row r="401" spans="10:21" s="83" customFormat="1" x14ac:dyDescent="0.25">
      <c r="J401" s="84"/>
      <c r="U401" s="84"/>
    </row>
    <row r="402" spans="10:21" s="83" customFormat="1" x14ac:dyDescent="0.25">
      <c r="J402" s="84"/>
      <c r="U402" s="84"/>
    </row>
    <row r="403" spans="10:21" s="83" customFormat="1" x14ac:dyDescent="0.25">
      <c r="J403" s="84"/>
      <c r="U403" s="84"/>
    </row>
    <row r="404" spans="10:21" s="83" customFormat="1" x14ac:dyDescent="0.25">
      <c r="J404" s="84"/>
      <c r="U404" s="84"/>
    </row>
    <row r="405" spans="10:21" s="83" customFormat="1" x14ac:dyDescent="0.25">
      <c r="J405" s="84"/>
      <c r="U405" s="84"/>
    </row>
    <row r="406" spans="10:21" s="83" customFormat="1" x14ac:dyDescent="0.25">
      <c r="J406" s="84"/>
      <c r="U406" s="84"/>
    </row>
    <row r="407" spans="10:21" s="83" customFormat="1" x14ac:dyDescent="0.25">
      <c r="J407" s="84"/>
      <c r="U407" s="84"/>
    </row>
    <row r="408" spans="10:21" s="83" customFormat="1" x14ac:dyDescent="0.25">
      <c r="J408" s="84"/>
      <c r="U408" s="84"/>
    </row>
    <row r="409" spans="10:21" s="83" customFormat="1" x14ac:dyDescent="0.25">
      <c r="J409" s="84"/>
      <c r="U409" s="84"/>
    </row>
    <row r="410" spans="10:21" s="83" customFormat="1" x14ac:dyDescent="0.25">
      <c r="J410" s="84"/>
      <c r="U410" s="84"/>
    </row>
    <row r="411" spans="10:21" s="83" customFormat="1" x14ac:dyDescent="0.25">
      <c r="J411" s="84"/>
      <c r="U411" s="84"/>
    </row>
    <row r="412" spans="10:21" s="83" customFormat="1" x14ac:dyDescent="0.25">
      <c r="J412" s="84"/>
      <c r="U412" s="84"/>
    </row>
    <row r="413" spans="10:21" s="83" customFormat="1" x14ac:dyDescent="0.25">
      <c r="J413" s="84"/>
      <c r="U413" s="84"/>
    </row>
    <row r="414" spans="10:21" s="83" customFormat="1" x14ac:dyDescent="0.25">
      <c r="J414" s="84"/>
      <c r="U414" s="84"/>
    </row>
    <row r="415" spans="10:21" s="83" customFormat="1" x14ac:dyDescent="0.25">
      <c r="J415" s="84"/>
      <c r="U415" s="84"/>
    </row>
    <row r="416" spans="10:21" s="83" customFormat="1" x14ac:dyDescent="0.25">
      <c r="J416" s="84"/>
      <c r="U416" s="84"/>
    </row>
    <row r="417" spans="10:21" s="83" customFormat="1" x14ac:dyDescent="0.25">
      <c r="J417" s="84"/>
      <c r="U417" s="84"/>
    </row>
    <row r="418" spans="10:21" s="83" customFormat="1" x14ac:dyDescent="0.25">
      <c r="J418" s="84"/>
      <c r="U418" s="84"/>
    </row>
    <row r="419" spans="10:21" s="83" customFormat="1" x14ac:dyDescent="0.25">
      <c r="J419" s="84"/>
      <c r="U419" s="84"/>
    </row>
    <row r="420" spans="10:21" s="83" customFormat="1" x14ac:dyDescent="0.25">
      <c r="J420" s="84"/>
      <c r="U420" s="84"/>
    </row>
    <row r="421" spans="10:21" s="83" customFormat="1" x14ac:dyDescent="0.25">
      <c r="J421" s="84"/>
      <c r="U421" s="84"/>
    </row>
    <row r="422" spans="10:21" s="83" customFormat="1" x14ac:dyDescent="0.25">
      <c r="J422" s="84"/>
      <c r="U422" s="84"/>
    </row>
    <row r="423" spans="10:21" s="83" customFormat="1" x14ac:dyDescent="0.25">
      <c r="J423" s="84"/>
      <c r="U423" s="84"/>
    </row>
    <row r="424" spans="10:21" s="83" customFormat="1" x14ac:dyDescent="0.25">
      <c r="J424" s="84"/>
      <c r="U424" s="84"/>
    </row>
    <row r="425" spans="10:21" s="83" customFormat="1" x14ac:dyDescent="0.25">
      <c r="J425" s="84"/>
      <c r="U425" s="84"/>
    </row>
    <row r="426" spans="10:21" s="83" customFormat="1" x14ac:dyDescent="0.25">
      <c r="J426" s="84"/>
      <c r="U426" s="84"/>
    </row>
    <row r="427" spans="10:21" s="83" customFormat="1" x14ac:dyDescent="0.25">
      <c r="J427" s="84"/>
      <c r="U427" s="84"/>
    </row>
    <row r="428" spans="10:21" s="83" customFormat="1" x14ac:dyDescent="0.25">
      <c r="J428" s="84"/>
      <c r="U428" s="84"/>
    </row>
    <row r="429" spans="10:21" s="83" customFormat="1" x14ac:dyDescent="0.25">
      <c r="J429" s="84"/>
      <c r="U429" s="84"/>
    </row>
    <row r="430" spans="10:21" s="83" customFormat="1" x14ac:dyDescent="0.25">
      <c r="J430" s="84"/>
      <c r="U430" s="84"/>
    </row>
    <row r="431" spans="10:21" s="83" customFormat="1" x14ac:dyDescent="0.25">
      <c r="J431" s="84"/>
      <c r="U431" s="84"/>
    </row>
    <row r="432" spans="10:21" s="83" customFormat="1" x14ac:dyDescent="0.25">
      <c r="J432" s="84"/>
      <c r="U432" s="84"/>
    </row>
    <row r="433" spans="10:21" s="83" customFormat="1" x14ac:dyDescent="0.25">
      <c r="J433" s="84"/>
      <c r="U433" s="84"/>
    </row>
    <row r="434" spans="10:21" s="83" customFormat="1" x14ac:dyDescent="0.25">
      <c r="J434" s="84"/>
      <c r="U434" s="84"/>
    </row>
    <row r="435" spans="10:21" s="83" customFormat="1" x14ac:dyDescent="0.25">
      <c r="J435" s="84"/>
      <c r="U435" s="84"/>
    </row>
    <row r="436" spans="10:21" s="83" customFormat="1" x14ac:dyDescent="0.25">
      <c r="J436" s="84"/>
      <c r="U436" s="84"/>
    </row>
    <row r="437" spans="10:21" s="83" customFormat="1" x14ac:dyDescent="0.25">
      <c r="J437" s="84"/>
      <c r="U437" s="84"/>
    </row>
    <row r="438" spans="10:21" s="83" customFormat="1" x14ac:dyDescent="0.25">
      <c r="J438" s="84"/>
      <c r="U438" s="84"/>
    </row>
    <row r="439" spans="10:21" s="83" customFormat="1" x14ac:dyDescent="0.25">
      <c r="J439" s="84"/>
      <c r="U439" s="84"/>
    </row>
    <row r="440" spans="10:21" s="83" customFormat="1" x14ac:dyDescent="0.25">
      <c r="J440" s="84"/>
      <c r="U440" s="84"/>
    </row>
    <row r="441" spans="10:21" s="83" customFormat="1" x14ac:dyDescent="0.25">
      <c r="J441" s="84"/>
      <c r="U441" s="84"/>
    </row>
    <row r="442" spans="10:21" s="83" customFormat="1" x14ac:dyDescent="0.25">
      <c r="J442" s="84"/>
      <c r="U442" s="84"/>
    </row>
    <row r="443" spans="10:21" s="83" customFormat="1" x14ac:dyDescent="0.25">
      <c r="J443" s="84"/>
      <c r="U443" s="84"/>
    </row>
    <row r="444" spans="10:21" s="83" customFormat="1" x14ac:dyDescent="0.25">
      <c r="J444" s="84"/>
      <c r="U444" s="84"/>
    </row>
    <row r="445" spans="10:21" s="83" customFormat="1" x14ac:dyDescent="0.25">
      <c r="J445" s="84"/>
      <c r="U445" s="84"/>
    </row>
    <row r="446" spans="10:21" s="83" customFormat="1" x14ac:dyDescent="0.25">
      <c r="J446" s="84"/>
      <c r="U446" s="84"/>
    </row>
    <row r="447" spans="10:21" s="83" customFormat="1" x14ac:dyDescent="0.25">
      <c r="J447" s="84"/>
      <c r="U447" s="84"/>
    </row>
    <row r="448" spans="10:21" s="83" customFormat="1" x14ac:dyDescent="0.25">
      <c r="J448" s="84"/>
      <c r="U448" s="84"/>
    </row>
    <row r="449" spans="10:21" s="83" customFormat="1" x14ac:dyDescent="0.25">
      <c r="J449" s="84"/>
      <c r="U449" s="84"/>
    </row>
    <row r="450" spans="10:21" s="83" customFormat="1" x14ac:dyDescent="0.25">
      <c r="J450" s="84"/>
      <c r="U450" s="84"/>
    </row>
    <row r="451" spans="10:21" s="83" customFormat="1" x14ac:dyDescent="0.25">
      <c r="J451" s="84"/>
      <c r="U451" s="84"/>
    </row>
    <row r="452" spans="10:21" s="83" customFormat="1" x14ac:dyDescent="0.25">
      <c r="J452" s="84"/>
      <c r="U452" s="84"/>
    </row>
    <row r="453" spans="10:21" s="83" customFormat="1" x14ac:dyDescent="0.25">
      <c r="J453" s="84"/>
      <c r="U453" s="84"/>
    </row>
    <row r="454" spans="10:21" s="83" customFormat="1" x14ac:dyDescent="0.25">
      <c r="J454" s="84"/>
      <c r="U454" s="84"/>
    </row>
    <row r="455" spans="10:21" s="83" customFormat="1" x14ac:dyDescent="0.25">
      <c r="J455" s="84"/>
      <c r="U455" s="84"/>
    </row>
    <row r="456" spans="10:21" s="83" customFormat="1" x14ac:dyDescent="0.25">
      <c r="J456" s="84"/>
      <c r="U456" s="84"/>
    </row>
    <row r="457" spans="10:21" s="83" customFormat="1" x14ac:dyDescent="0.25">
      <c r="J457" s="84"/>
      <c r="U457" s="84"/>
    </row>
    <row r="458" spans="10:21" s="83" customFormat="1" x14ac:dyDescent="0.25">
      <c r="J458" s="84"/>
      <c r="U458" s="84"/>
    </row>
    <row r="459" spans="10:21" s="83" customFormat="1" x14ac:dyDescent="0.25">
      <c r="J459" s="84"/>
      <c r="U459" s="84"/>
    </row>
    <row r="460" spans="10:21" s="83" customFormat="1" x14ac:dyDescent="0.25">
      <c r="J460" s="84"/>
      <c r="U460" s="84"/>
    </row>
    <row r="461" spans="10:21" s="83" customFormat="1" x14ac:dyDescent="0.25">
      <c r="J461" s="84"/>
      <c r="U461" s="84"/>
    </row>
    <row r="462" spans="10:21" s="83" customFormat="1" x14ac:dyDescent="0.25">
      <c r="J462" s="84"/>
      <c r="U462" s="84"/>
    </row>
    <row r="463" spans="10:21" s="83" customFormat="1" x14ac:dyDescent="0.25">
      <c r="J463" s="84"/>
      <c r="U463" s="84"/>
    </row>
    <row r="464" spans="10:21" s="83" customFormat="1" x14ac:dyDescent="0.25">
      <c r="J464" s="84"/>
      <c r="U464" s="84"/>
    </row>
    <row r="465" spans="10:21" s="83" customFormat="1" x14ac:dyDescent="0.25">
      <c r="J465" s="84"/>
      <c r="U465" s="84"/>
    </row>
    <row r="466" spans="10:21" s="83" customFormat="1" x14ac:dyDescent="0.25">
      <c r="J466" s="84"/>
      <c r="U466" s="84"/>
    </row>
    <row r="467" spans="10:21" s="83" customFormat="1" x14ac:dyDescent="0.25">
      <c r="J467" s="84"/>
      <c r="U467" s="84"/>
    </row>
    <row r="468" spans="10:21" s="83" customFormat="1" x14ac:dyDescent="0.25">
      <c r="J468" s="84"/>
      <c r="U468" s="84"/>
    </row>
    <row r="469" spans="10:21" s="83" customFormat="1" x14ac:dyDescent="0.25">
      <c r="J469" s="84"/>
      <c r="U469" s="84"/>
    </row>
    <row r="470" spans="10:21" s="83" customFormat="1" x14ac:dyDescent="0.25">
      <c r="J470" s="84"/>
      <c r="U470" s="84"/>
    </row>
    <row r="471" spans="10:21" s="83" customFormat="1" x14ac:dyDescent="0.25">
      <c r="J471" s="84"/>
      <c r="U471" s="84"/>
    </row>
    <row r="472" spans="10:21" s="83" customFormat="1" x14ac:dyDescent="0.25">
      <c r="J472" s="84"/>
      <c r="U472" s="84"/>
    </row>
    <row r="473" spans="10:21" s="83" customFormat="1" x14ac:dyDescent="0.25">
      <c r="J473" s="84"/>
      <c r="U473" s="84"/>
    </row>
    <row r="474" spans="10:21" s="83" customFormat="1" x14ac:dyDescent="0.25">
      <c r="J474" s="84"/>
      <c r="U474" s="84"/>
    </row>
    <row r="475" spans="10:21" s="83" customFormat="1" x14ac:dyDescent="0.25">
      <c r="J475" s="84"/>
      <c r="U475" s="84"/>
    </row>
    <row r="476" spans="10:21" s="83" customFormat="1" x14ac:dyDescent="0.25">
      <c r="J476" s="84"/>
      <c r="U476" s="84"/>
    </row>
    <row r="477" spans="10:21" s="83" customFormat="1" x14ac:dyDescent="0.25">
      <c r="J477" s="84"/>
      <c r="U477" s="84"/>
    </row>
    <row r="478" spans="10:21" s="83" customFormat="1" x14ac:dyDescent="0.25">
      <c r="J478" s="84"/>
      <c r="U478" s="84"/>
    </row>
    <row r="479" spans="10:21" s="83" customFormat="1" x14ac:dyDescent="0.25">
      <c r="J479" s="84"/>
      <c r="U479" s="84"/>
    </row>
    <row r="480" spans="10:21" s="83" customFormat="1" x14ac:dyDescent="0.25">
      <c r="J480" s="84"/>
      <c r="U480" s="84"/>
    </row>
    <row r="481" spans="10:21" s="83" customFormat="1" x14ac:dyDescent="0.25">
      <c r="J481" s="84"/>
      <c r="U481" s="84"/>
    </row>
    <row r="482" spans="10:21" s="83" customFormat="1" x14ac:dyDescent="0.25">
      <c r="J482" s="84"/>
      <c r="U482" s="84"/>
    </row>
    <row r="483" spans="10:21" s="83" customFormat="1" x14ac:dyDescent="0.25">
      <c r="J483" s="84"/>
      <c r="U483" s="84"/>
    </row>
    <row r="484" spans="10:21" s="83" customFormat="1" x14ac:dyDescent="0.25">
      <c r="J484" s="84"/>
      <c r="U484" s="84"/>
    </row>
    <row r="485" spans="10:21" s="83" customFormat="1" x14ac:dyDescent="0.25">
      <c r="J485" s="84"/>
      <c r="U485" s="84"/>
    </row>
    <row r="486" spans="10:21" s="83" customFormat="1" x14ac:dyDescent="0.25">
      <c r="J486" s="84"/>
      <c r="U486" s="84"/>
    </row>
    <row r="487" spans="10:21" s="83" customFormat="1" x14ac:dyDescent="0.25">
      <c r="J487" s="84"/>
      <c r="U487" s="84"/>
    </row>
    <row r="488" spans="10:21" s="83" customFormat="1" x14ac:dyDescent="0.25">
      <c r="J488" s="84"/>
      <c r="U488" s="84"/>
    </row>
    <row r="489" spans="10:21" s="83" customFormat="1" x14ac:dyDescent="0.25">
      <c r="J489" s="84"/>
      <c r="U489" s="84"/>
    </row>
    <row r="490" spans="10:21" s="83" customFormat="1" x14ac:dyDescent="0.25">
      <c r="J490" s="84"/>
      <c r="U490" s="84"/>
    </row>
    <row r="491" spans="10:21" s="83" customFormat="1" x14ac:dyDescent="0.25">
      <c r="J491" s="84"/>
      <c r="U491" s="84"/>
    </row>
    <row r="492" spans="10:21" s="83" customFormat="1" x14ac:dyDescent="0.25">
      <c r="J492" s="84"/>
      <c r="U492" s="84"/>
    </row>
    <row r="493" spans="10:21" s="83" customFormat="1" x14ac:dyDescent="0.25">
      <c r="J493" s="84"/>
      <c r="U493" s="84"/>
    </row>
    <row r="494" spans="10:21" s="83" customFormat="1" x14ac:dyDescent="0.25">
      <c r="J494" s="84"/>
      <c r="U494" s="84"/>
    </row>
    <row r="495" spans="10:21" s="83" customFormat="1" x14ac:dyDescent="0.25">
      <c r="J495" s="84"/>
      <c r="U495" s="84"/>
    </row>
    <row r="496" spans="10:21" s="83" customFormat="1" x14ac:dyDescent="0.25">
      <c r="J496" s="84"/>
      <c r="U496" s="84"/>
    </row>
  </sheetData>
  <mergeCells count="45">
    <mergeCell ref="M42:R42"/>
    <mergeCell ref="M43:R43"/>
    <mergeCell ref="M37:R37"/>
    <mergeCell ref="M38:R38"/>
    <mergeCell ref="M39:R39"/>
    <mergeCell ref="M40:R40"/>
    <mergeCell ref="M41:R41"/>
    <mergeCell ref="M15:T15"/>
    <mergeCell ref="M16:T16"/>
    <mergeCell ref="B15:I15"/>
    <mergeCell ref="B16:I16"/>
    <mergeCell ref="B21:I21"/>
    <mergeCell ref="M21:T21"/>
    <mergeCell ref="D25:G25"/>
    <mergeCell ref="B3:I4"/>
    <mergeCell ref="D7:G7"/>
    <mergeCell ref="D13:G13"/>
    <mergeCell ref="O25:R25"/>
    <mergeCell ref="M22:T22"/>
    <mergeCell ref="M3:T4"/>
    <mergeCell ref="O7:R7"/>
    <mergeCell ref="O13:R13"/>
    <mergeCell ref="O19:R19"/>
    <mergeCell ref="B22:I22"/>
    <mergeCell ref="M9:T9"/>
    <mergeCell ref="M10:T10"/>
    <mergeCell ref="B9:I9"/>
    <mergeCell ref="B10:I10"/>
    <mergeCell ref="D19:G19"/>
    <mergeCell ref="G59:O59"/>
    <mergeCell ref="G58:O58"/>
    <mergeCell ref="G52:O53"/>
    <mergeCell ref="N27:T27"/>
    <mergeCell ref="M31:T32"/>
    <mergeCell ref="B38:I38"/>
    <mergeCell ref="B31:I32"/>
    <mergeCell ref="C27:I27"/>
    <mergeCell ref="D35:G35"/>
    <mergeCell ref="M35:R35"/>
    <mergeCell ref="M44:R44"/>
    <mergeCell ref="M45:R45"/>
    <mergeCell ref="M46:R46"/>
    <mergeCell ref="D41:G41"/>
    <mergeCell ref="C43:I43"/>
    <mergeCell ref="M36:R36"/>
  </mergeCells>
  <dataValidations count="6">
    <dataValidation type="list" allowBlank="1" showInputMessage="1" showErrorMessage="1" errorTitle="Notenauswahl" error="Bitte nur gültige Noten, &quot;bestanden&quot; oder &quot;n.b.&quot; auswählen!" sqref="P58:P59 J43 J27 U27 J15:J16 U15:U16 J9:J10 U9:U10 J21:J22 U21:U22 J38" xr:uid="{00000000-0002-0000-0100-000000000000}">
      <formula1>NOTEN</formula1>
    </dataValidation>
    <dataValidation type="list" allowBlank="1" showInputMessage="1" showErrorMessage="1" sqref="L5" xr:uid="{00000000-0002-0000-0100-000001000000}">
      <formula1>VERTIEFUNG2</formula1>
    </dataValidation>
    <dataValidation type="list" allowBlank="1" showErrorMessage="1" errorTitle="Ungültige Vertiefungsrichtung" error="Bitte nur eine der gültigen Vertiefungsrichtungen auswählen!" sqref="B3:I4" xr:uid="{00000000-0002-0000-0100-000002000000}">
      <formula1>VERTIEFUNG1</formula1>
    </dataValidation>
    <dataValidation type="list" allowBlank="1" showInputMessage="1" showErrorMessage="1" errorTitle="Vertiefungsrichtung wählen" error="Bitte nur eine der gültigen Vertiefungsrichtungen auswählen!" sqref="M3:T4" xr:uid="{00000000-0002-0000-0100-000003000000}">
      <formula1>VERTIEFUNG2</formula1>
    </dataValidation>
    <dataValidation type="list" allowBlank="1" showInputMessage="1" showErrorMessage="1" sqref="U35:U46" xr:uid="{00000000-0002-0000-0100-000004000000}">
      <formula1>NOTEN</formula1>
    </dataValidation>
    <dataValidation type="list" allowBlank="1" showInputMessage="1" showErrorMessage="1" sqref="M35:R46" xr:uid="{00000000-0002-0000-0100-000005000000}">
      <formula1>Wahlpflicht</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00B050"/>
  </sheetPr>
  <dimension ref="A1:Z115"/>
  <sheetViews>
    <sheetView workbookViewId="0">
      <selection activeCell="M60" sqref="M60"/>
    </sheetView>
  </sheetViews>
  <sheetFormatPr baseColWidth="10" defaultRowHeight="15" x14ac:dyDescent="0.25"/>
  <cols>
    <col min="11" max="11" width="2.85546875" customWidth="1"/>
    <col min="22" max="26" width="11.42578125" style="83"/>
  </cols>
  <sheetData>
    <row r="1" spans="1:21" x14ac:dyDescent="0.25">
      <c r="A1" s="83"/>
      <c r="B1" s="83"/>
      <c r="C1" s="83"/>
      <c r="D1" s="83"/>
      <c r="E1" s="83"/>
      <c r="F1" s="83"/>
      <c r="G1" s="83"/>
      <c r="H1" s="83"/>
      <c r="I1" s="83"/>
      <c r="J1" s="83"/>
      <c r="K1" s="83"/>
      <c r="L1" s="83"/>
      <c r="M1" s="83"/>
      <c r="N1" s="83"/>
      <c r="O1" s="83"/>
      <c r="P1" s="83"/>
      <c r="Q1" s="83"/>
      <c r="R1" s="83"/>
      <c r="S1" s="83"/>
      <c r="T1" s="83"/>
      <c r="U1" s="83"/>
    </row>
    <row r="2" spans="1:21" x14ac:dyDescent="0.25">
      <c r="A2" s="83"/>
      <c r="B2" s="83"/>
      <c r="C2" s="83"/>
      <c r="D2" s="83"/>
      <c r="E2" s="83"/>
      <c r="F2" s="47"/>
      <c r="G2" s="47"/>
      <c r="H2" s="47"/>
      <c r="I2" s="47"/>
      <c r="J2" s="47"/>
      <c r="K2" s="47"/>
      <c r="L2" s="47"/>
      <c r="M2" s="47"/>
      <c r="N2" s="47"/>
      <c r="O2" s="47"/>
      <c r="P2" s="48"/>
      <c r="Q2" s="83"/>
      <c r="R2" s="83"/>
      <c r="S2" s="83"/>
      <c r="T2" s="83"/>
      <c r="U2" s="83"/>
    </row>
    <row r="3" spans="1:21" ht="15" customHeight="1" x14ac:dyDescent="0.25">
      <c r="A3" s="83"/>
      <c r="B3" s="83"/>
      <c r="C3" s="83"/>
      <c r="D3" s="83"/>
      <c r="E3" s="83"/>
      <c r="F3" s="47"/>
      <c r="G3" s="236" t="s">
        <v>56</v>
      </c>
      <c r="H3" s="236"/>
      <c r="I3" s="236"/>
      <c r="J3" s="236"/>
      <c r="K3" s="236"/>
      <c r="L3" s="236"/>
      <c r="M3" s="236"/>
      <c r="N3" s="236"/>
      <c r="O3" s="236"/>
      <c r="P3" s="48"/>
      <c r="Q3" s="83"/>
      <c r="R3" s="83"/>
      <c r="S3" s="83"/>
      <c r="T3" s="83"/>
      <c r="U3" s="83"/>
    </row>
    <row r="4" spans="1:21" ht="15" customHeight="1" x14ac:dyDescent="0.25">
      <c r="A4" s="83"/>
      <c r="B4" s="83"/>
      <c r="C4" s="83"/>
      <c r="D4" s="83"/>
      <c r="E4" s="83"/>
      <c r="F4" s="47"/>
      <c r="G4" s="236"/>
      <c r="H4" s="236"/>
      <c r="I4" s="236"/>
      <c r="J4" s="236"/>
      <c r="K4" s="236"/>
      <c r="L4" s="236"/>
      <c r="M4" s="236"/>
      <c r="N4" s="236"/>
      <c r="O4" s="236"/>
      <c r="P4" s="48"/>
      <c r="Q4" s="83"/>
      <c r="R4" s="83"/>
      <c r="S4" s="83"/>
      <c r="T4" s="83"/>
      <c r="U4" s="83"/>
    </row>
    <row r="5" spans="1:21" x14ac:dyDescent="0.25">
      <c r="A5" s="83"/>
      <c r="B5" s="83"/>
      <c r="C5" s="83"/>
      <c r="D5" s="83"/>
      <c r="E5" s="83"/>
      <c r="F5" s="47"/>
      <c r="G5" s="47"/>
      <c r="H5" s="47"/>
      <c r="I5" s="47"/>
      <c r="J5" s="47"/>
      <c r="K5" s="47"/>
      <c r="L5" s="47"/>
      <c r="M5" s="47"/>
      <c r="N5" s="47"/>
      <c r="O5" s="47"/>
      <c r="P5" s="48"/>
      <c r="Q5" s="83"/>
      <c r="R5" s="83"/>
      <c r="S5" s="83"/>
      <c r="T5" s="83"/>
      <c r="U5" s="83"/>
    </row>
    <row r="6" spans="1:21" x14ac:dyDescent="0.25">
      <c r="A6" s="83"/>
      <c r="B6" s="83"/>
      <c r="C6" s="83"/>
      <c r="D6" s="83"/>
      <c r="E6" s="83"/>
      <c r="F6" s="46"/>
      <c r="G6" s="46"/>
      <c r="H6" s="46"/>
      <c r="I6" s="46"/>
      <c r="J6" s="46"/>
      <c r="K6" s="245"/>
      <c r="L6" s="245"/>
      <c r="M6" s="46"/>
      <c r="N6" s="46"/>
      <c r="O6" s="46"/>
      <c r="P6" s="110"/>
      <c r="Q6" s="83"/>
      <c r="R6" s="83"/>
      <c r="S6" s="83"/>
      <c r="T6" s="83"/>
      <c r="U6" s="83"/>
    </row>
    <row r="7" spans="1:21" x14ac:dyDescent="0.25">
      <c r="A7" s="83"/>
      <c r="B7" s="83"/>
      <c r="C7" s="83"/>
      <c r="D7" s="83"/>
      <c r="E7" s="83"/>
      <c r="F7" s="46"/>
      <c r="G7" s="234" t="s">
        <v>58</v>
      </c>
      <c r="H7" s="234"/>
      <c r="I7" s="234"/>
      <c r="J7" s="234"/>
      <c r="K7" s="234"/>
      <c r="L7" s="234"/>
      <c r="M7" s="234"/>
      <c r="N7" s="234"/>
      <c r="O7" s="234"/>
      <c r="P7" s="233" t="e">
        <f ca="1">RECHNER!I24</f>
        <v>#DIV/0!</v>
      </c>
      <c r="Q7" s="83"/>
      <c r="R7" s="83"/>
      <c r="S7" s="83"/>
      <c r="T7" s="83"/>
      <c r="U7" s="83"/>
    </row>
    <row r="8" spans="1:21" x14ac:dyDescent="0.25">
      <c r="A8" s="83"/>
      <c r="B8" s="83"/>
      <c r="C8" s="83"/>
      <c r="D8" s="83"/>
      <c r="E8" s="83"/>
      <c r="F8" s="46"/>
      <c r="G8" s="234"/>
      <c r="H8" s="234"/>
      <c r="I8" s="234"/>
      <c r="J8" s="234"/>
      <c r="K8" s="234"/>
      <c r="L8" s="234"/>
      <c r="M8" s="234"/>
      <c r="N8" s="234"/>
      <c r="O8" s="234"/>
      <c r="P8" s="233"/>
      <c r="Q8" s="83"/>
      <c r="R8" s="83"/>
      <c r="S8" s="83"/>
      <c r="T8" s="83"/>
      <c r="U8" s="83"/>
    </row>
    <row r="9" spans="1:21" x14ac:dyDescent="0.25">
      <c r="A9" s="83"/>
      <c r="B9" s="83"/>
      <c r="C9" s="83"/>
      <c r="D9" s="83"/>
      <c r="E9" s="83"/>
      <c r="F9" s="46"/>
      <c r="G9" s="234" t="s">
        <v>83</v>
      </c>
      <c r="H9" s="234"/>
      <c r="I9" s="234"/>
      <c r="J9" s="234"/>
      <c r="K9" s="234"/>
      <c r="L9" s="234"/>
      <c r="M9" s="234"/>
      <c r="N9" s="234"/>
      <c r="O9" s="234"/>
      <c r="P9" s="235">
        <f ca="1">SUM(RECHNER!G19:G20)</f>
        <v>0</v>
      </c>
      <c r="Q9" s="83"/>
      <c r="R9" s="83"/>
      <c r="S9" s="83"/>
      <c r="T9" s="83"/>
      <c r="U9" s="83"/>
    </row>
    <row r="10" spans="1:21" x14ac:dyDescent="0.25">
      <c r="A10" s="83"/>
      <c r="B10" s="83"/>
      <c r="C10" s="83"/>
      <c r="D10" s="83"/>
      <c r="E10" s="83"/>
      <c r="F10" s="46"/>
      <c r="G10" s="234"/>
      <c r="H10" s="234"/>
      <c r="I10" s="234"/>
      <c r="J10" s="234"/>
      <c r="K10" s="234"/>
      <c r="L10" s="234"/>
      <c r="M10" s="234"/>
      <c r="N10" s="234"/>
      <c r="O10" s="234"/>
      <c r="P10" s="235"/>
      <c r="Q10" s="83"/>
      <c r="R10" s="83"/>
      <c r="S10" s="83"/>
      <c r="T10" s="83"/>
      <c r="U10" s="83"/>
    </row>
    <row r="11" spans="1:21" x14ac:dyDescent="0.25">
      <c r="A11" s="83"/>
      <c r="B11" s="83"/>
      <c r="C11" s="83"/>
      <c r="D11" s="83"/>
      <c r="E11" s="83"/>
      <c r="F11" s="83"/>
      <c r="G11" s="83"/>
      <c r="H11" s="83"/>
      <c r="I11" s="83"/>
      <c r="J11" s="83"/>
      <c r="K11" s="83"/>
      <c r="L11" s="83"/>
      <c r="M11" s="83"/>
      <c r="N11" s="83"/>
      <c r="O11" s="83"/>
      <c r="P11" s="84"/>
      <c r="Q11" s="83"/>
      <c r="R11" s="83"/>
      <c r="S11" s="83"/>
      <c r="T11" s="83"/>
      <c r="U11" s="83"/>
    </row>
    <row r="12" spans="1:21" ht="15.75" thickBot="1" x14ac:dyDescent="0.3">
      <c r="A12" s="5"/>
      <c r="B12" s="5"/>
      <c r="C12" s="5"/>
      <c r="D12" s="5"/>
      <c r="E12" s="5"/>
      <c r="F12" s="5"/>
      <c r="G12" s="5"/>
      <c r="H12" s="5"/>
      <c r="I12" s="5"/>
      <c r="J12" s="28"/>
      <c r="K12" s="83"/>
      <c r="L12" s="37"/>
      <c r="M12" s="37"/>
      <c r="N12" s="37"/>
      <c r="O12" s="37"/>
      <c r="P12" s="37"/>
      <c r="Q12" s="37"/>
      <c r="R12" s="37"/>
      <c r="S12" s="37"/>
      <c r="T12" s="37"/>
      <c r="U12" s="29"/>
    </row>
    <row r="13" spans="1:21" x14ac:dyDescent="0.25">
      <c r="A13" s="5"/>
      <c r="B13" s="212" t="str">
        <f>Eingabesheet!B3</f>
        <v>SYN</v>
      </c>
      <c r="C13" s="213"/>
      <c r="D13" s="213"/>
      <c r="E13" s="213"/>
      <c r="F13" s="213"/>
      <c r="G13" s="213"/>
      <c r="H13" s="213"/>
      <c r="I13" s="214"/>
      <c r="J13" s="28"/>
      <c r="K13" s="83"/>
      <c r="L13" s="37"/>
      <c r="M13" s="218" t="str">
        <f>Eingabesheet!M3</f>
        <v>CAT</v>
      </c>
      <c r="N13" s="219"/>
      <c r="O13" s="219"/>
      <c r="P13" s="219"/>
      <c r="Q13" s="219"/>
      <c r="R13" s="219"/>
      <c r="S13" s="219"/>
      <c r="T13" s="220"/>
      <c r="U13" s="29"/>
    </row>
    <row r="14" spans="1:21" ht="15.75" thickBot="1" x14ac:dyDescent="0.3">
      <c r="A14" s="5"/>
      <c r="B14" s="215"/>
      <c r="C14" s="216"/>
      <c r="D14" s="216"/>
      <c r="E14" s="216"/>
      <c r="F14" s="216"/>
      <c r="G14" s="216"/>
      <c r="H14" s="216"/>
      <c r="I14" s="217"/>
      <c r="J14" s="28"/>
      <c r="K14" s="83"/>
      <c r="L14" s="37"/>
      <c r="M14" s="221"/>
      <c r="N14" s="222"/>
      <c r="O14" s="222"/>
      <c r="P14" s="222"/>
      <c r="Q14" s="222"/>
      <c r="R14" s="222"/>
      <c r="S14" s="222"/>
      <c r="T14" s="223"/>
      <c r="U14" s="29"/>
    </row>
    <row r="15" spans="1:21" x14ac:dyDescent="0.25">
      <c r="A15" s="33"/>
      <c r="B15" s="34"/>
      <c r="C15" s="34"/>
      <c r="D15" s="34"/>
      <c r="E15" s="34"/>
      <c r="F15" s="34"/>
      <c r="G15" s="34"/>
      <c r="H15" s="34"/>
      <c r="I15" s="34"/>
      <c r="J15" s="35"/>
      <c r="K15" s="85"/>
      <c r="L15" s="37"/>
      <c r="M15" s="37"/>
      <c r="N15" s="37"/>
      <c r="O15" s="37"/>
      <c r="P15" s="37"/>
      <c r="Q15" s="37"/>
      <c r="R15" s="37"/>
      <c r="S15" s="37"/>
      <c r="T15" s="37"/>
      <c r="U15" s="29"/>
    </row>
    <row r="16" spans="1:21" x14ac:dyDescent="0.25">
      <c r="A16" s="5"/>
      <c r="B16" s="5"/>
      <c r="C16" s="5"/>
      <c r="D16" s="5"/>
      <c r="E16" s="5"/>
      <c r="F16" s="5"/>
      <c r="G16" s="5"/>
      <c r="H16" s="5"/>
      <c r="I16" s="5"/>
      <c r="J16" s="28"/>
      <c r="K16" s="83"/>
      <c r="L16" s="37"/>
      <c r="M16" s="37"/>
      <c r="N16" s="37"/>
      <c r="O16" s="37"/>
      <c r="P16" s="37"/>
      <c r="Q16" s="37"/>
      <c r="R16" s="37"/>
      <c r="S16" s="37"/>
      <c r="T16" s="37"/>
      <c r="U16" s="29"/>
    </row>
    <row r="17" spans="1:21" x14ac:dyDescent="0.25">
      <c r="A17" s="22"/>
      <c r="B17" s="30"/>
      <c r="C17" s="30"/>
      <c r="D17" s="196" t="str">
        <f>"Modul "&amp;HLOOKUP(B$13,'Vertiefungen und Fächer'!$D$2:$H$17,2,FALSE)</f>
        <v>Modul SYN1</v>
      </c>
      <c r="E17" s="196"/>
      <c r="F17" s="196"/>
      <c r="G17" s="196"/>
      <c r="H17" s="30"/>
      <c r="I17" s="31" t="s">
        <v>59</v>
      </c>
      <c r="J17" s="51" t="str">
        <f ca="1">IF(RECHNER!I7=0,"",RECHNER!I7)</f>
        <v/>
      </c>
      <c r="K17" s="83"/>
      <c r="L17" s="24"/>
      <c r="M17" s="24"/>
      <c r="N17" s="24"/>
      <c r="O17" s="197" t="str">
        <f>"Modul "&amp;HLOOKUP(M$13,'Vertiefungen und Fächer'!$D$2:$H$17,2,FALSE)</f>
        <v>Modul CAT1</v>
      </c>
      <c r="P17" s="197"/>
      <c r="Q17" s="197"/>
      <c r="R17" s="197"/>
      <c r="S17" s="24"/>
      <c r="T17" s="39" t="s">
        <v>59</v>
      </c>
      <c r="U17" s="53" t="str">
        <f ca="1">IF(RECHNER!I10=0,"",RECHNER!I10)</f>
        <v/>
      </c>
    </row>
    <row r="18" spans="1:21" x14ac:dyDescent="0.25">
      <c r="A18" s="22"/>
      <c r="B18" s="22"/>
      <c r="C18" s="22"/>
      <c r="D18" s="22"/>
      <c r="E18" s="22"/>
      <c r="F18" s="22"/>
      <c r="G18" s="22"/>
      <c r="H18" s="22"/>
      <c r="I18" s="22"/>
      <c r="J18" s="109"/>
      <c r="K18" s="83"/>
      <c r="L18" s="24"/>
      <c r="M18" s="24"/>
      <c r="N18" s="24"/>
      <c r="O18" s="24"/>
      <c r="P18" s="24"/>
      <c r="Q18" s="24"/>
      <c r="R18" s="24"/>
      <c r="S18" s="24"/>
      <c r="T18" s="24"/>
      <c r="U18" s="108"/>
    </row>
    <row r="19" spans="1:21" x14ac:dyDescent="0.25">
      <c r="A19" s="41" t="str">
        <f>HLOOKUP(B$13,'Vertiefungen und Fächer'!$D$2:$H$17,2,FALSE)&amp;"-PV1"</f>
        <v>SYN1-PV1</v>
      </c>
      <c r="B19" s="198" t="str">
        <f>HLOOKUP($B$13,'Vertiefungen und Fächer'!$D$2:$H$17,3,FALSE)</f>
        <v>Molekulare Symmetrie und asymmetrische Synthese</v>
      </c>
      <c r="C19" s="198"/>
      <c r="D19" s="198"/>
      <c r="E19" s="198"/>
      <c r="F19" s="198"/>
      <c r="G19" s="198"/>
      <c r="H19" s="198"/>
      <c r="I19" s="198"/>
      <c r="J19" s="42" t="str">
        <f>IF(Eingabesheet!J9="","",Eingabesheet!J9)</f>
        <v/>
      </c>
      <c r="K19" s="83"/>
      <c r="L19" s="40" t="str">
        <f>HLOOKUP(M$13,'Vertiefungen und Fächer'!$D$2:$H$17,2,FALSE)&amp;"-PV1"</f>
        <v>CAT1-PV1</v>
      </c>
      <c r="M19" s="200" t="str">
        <f>HLOOKUP($M$13,'Vertiefungen und Fächer'!$D$2:$H$17,3,FALSE)</f>
        <v>Metallvermittelte Synthese</v>
      </c>
      <c r="N19" s="200"/>
      <c r="O19" s="200"/>
      <c r="P19" s="200"/>
      <c r="Q19" s="200"/>
      <c r="R19" s="200"/>
      <c r="S19" s="200"/>
      <c r="T19" s="200"/>
      <c r="U19" s="43" t="str">
        <f>IF(Eingabesheet!U9="","",Eingabesheet!U9)</f>
        <v/>
      </c>
    </row>
    <row r="20" spans="1:21" x14ac:dyDescent="0.25">
      <c r="A20" s="41" t="str">
        <f>HLOOKUP(B$13,'Vertiefungen und Fächer'!$D$2:$H$17,2,FALSE)&amp;"-PV2"</f>
        <v>SYN1-PV2</v>
      </c>
      <c r="B20" s="198" t="str">
        <f>HLOOKUP($B$13,'Vertiefungen und Fächer'!$D$2:$H$17,4,FALSE)</f>
        <v>Angewandte Computerchemie</v>
      </c>
      <c r="C20" s="198"/>
      <c r="D20" s="198"/>
      <c r="E20" s="198"/>
      <c r="F20" s="198"/>
      <c r="G20" s="198"/>
      <c r="H20" s="198"/>
      <c r="I20" s="198"/>
      <c r="J20" s="42" t="str">
        <f>IF(Eingabesheet!J10="","",Eingabesheet!J10)</f>
        <v/>
      </c>
      <c r="K20" s="83"/>
      <c r="L20" s="40" t="str">
        <f>HLOOKUP(M$13,'Vertiefungen und Fächer'!$D$2:$H$17,2,FALSE)&amp;"-PV2"</f>
        <v>CAT1-PV2</v>
      </c>
      <c r="M20" s="200" t="str">
        <f>HLOOKUP($M$13,'Vertiefungen und Fächer'!$D$2:$H$17,4,FALSE)</f>
        <v>Angewandte Molekulare Katalyse</v>
      </c>
      <c r="N20" s="200"/>
      <c r="O20" s="200"/>
      <c r="P20" s="200"/>
      <c r="Q20" s="200"/>
      <c r="R20" s="200"/>
      <c r="S20" s="200"/>
      <c r="T20" s="200"/>
      <c r="U20" s="43" t="str">
        <f>IF(Eingabesheet!U10="","",Eingabesheet!U10)</f>
        <v/>
      </c>
    </row>
    <row r="21" spans="1:21" x14ac:dyDescent="0.25">
      <c r="A21" s="41" t="str">
        <f>HLOOKUP(B$13,'Vertiefungen und Fächer'!$D$2:$H$17,2,FALSE)&amp;"-WV1"</f>
        <v>SYN1-WV1</v>
      </c>
      <c r="B21" s="237" t="e">
        <f ca="1">VLOOKUP(D17,'WP Zuordnung'!$C$28:$E$34,2,FALSE)</f>
        <v>#N/A</v>
      </c>
      <c r="C21" s="238"/>
      <c r="D21" s="238"/>
      <c r="E21" s="238"/>
      <c r="F21" s="238"/>
      <c r="G21" s="238"/>
      <c r="H21" s="238"/>
      <c r="I21" s="238"/>
      <c r="J21" s="42" t="e">
        <f ca="1">VLOOKUP(B21,Eingabesheet!$M$35:$U$46,9,FALSE)</f>
        <v>#N/A</v>
      </c>
      <c r="K21" s="83"/>
      <c r="L21" s="40" t="str">
        <f>HLOOKUP(M$13,'Vertiefungen und Fächer'!$D$2:$H$17,2,FALSE)&amp;"-WV1"</f>
        <v>CAT1-WV1</v>
      </c>
      <c r="M21" s="239" t="e">
        <f ca="1">VLOOKUP(O17,'WP Zuordnung'!$C$28:$E$34,2,FALSE)</f>
        <v>#N/A</v>
      </c>
      <c r="N21" s="240"/>
      <c r="O21" s="240"/>
      <c r="P21" s="240"/>
      <c r="Q21" s="240"/>
      <c r="R21" s="240"/>
      <c r="S21" s="240"/>
      <c r="T21" s="240"/>
      <c r="U21" s="43" t="e">
        <f ca="1">VLOOKUP(M21,Eingabesheet!$M$35:$U$46,9,FALSE)</f>
        <v>#N/A</v>
      </c>
    </row>
    <row r="22" spans="1:21" x14ac:dyDescent="0.25">
      <c r="A22" s="5"/>
      <c r="B22" s="5"/>
      <c r="C22" s="5"/>
      <c r="D22" s="5"/>
      <c r="E22" s="5"/>
      <c r="F22" s="5"/>
      <c r="G22" s="5"/>
      <c r="H22" s="5"/>
      <c r="I22" s="5"/>
      <c r="J22" s="28"/>
      <c r="K22" s="83"/>
      <c r="L22" s="37"/>
      <c r="M22" s="37"/>
      <c r="N22" s="37"/>
      <c r="O22" s="37"/>
      <c r="P22" s="37"/>
      <c r="Q22" s="37"/>
      <c r="R22" s="37"/>
      <c r="S22" s="37"/>
      <c r="T22" s="37"/>
      <c r="U22" s="29"/>
    </row>
    <row r="23" spans="1:21" x14ac:dyDescent="0.25">
      <c r="A23" s="5"/>
      <c r="B23" s="5"/>
      <c r="C23" s="5"/>
      <c r="D23" s="5"/>
      <c r="E23" s="5"/>
      <c r="F23" s="5"/>
      <c r="G23" s="5"/>
      <c r="H23" s="5"/>
      <c r="I23" s="5"/>
      <c r="J23" s="28"/>
      <c r="K23" s="83"/>
      <c r="L23" s="37"/>
      <c r="M23" s="37"/>
      <c r="N23" s="37"/>
      <c r="O23" s="37"/>
      <c r="P23" s="37"/>
      <c r="Q23" s="37"/>
      <c r="R23" s="37"/>
      <c r="S23" s="37"/>
      <c r="T23" s="37"/>
      <c r="U23" s="29"/>
    </row>
    <row r="24" spans="1:21" x14ac:dyDescent="0.25">
      <c r="A24" s="22"/>
      <c r="B24" s="22"/>
      <c r="C24" s="22"/>
      <c r="D24" s="196" t="str">
        <f>"Modul "&amp;HLOOKUP(B$13,'Vertiefungen und Fächer'!$D$2:$H$17,6,FALSE)</f>
        <v>Modul SYN2</v>
      </c>
      <c r="E24" s="196"/>
      <c r="F24" s="196"/>
      <c r="G24" s="196"/>
      <c r="H24" s="22"/>
      <c r="I24" s="31" t="s">
        <v>59</v>
      </c>
      <c r="J24" s="51" t="str">
        <f ca="1">IF(RECHNER!I8=0,"",RECHNER!I8)</f>
        <v/>
      </c>
      <c r="K24" s="83"/>
      <c r="L24" s="24"/>
      <c r="M24" s="24"/>
      <c r="N24" s="24"/>
      <c r="O24" s="197" t="str">
        <f>"Modul "&amp;HLOOKUP(M$13,'Vertiefungen und Fächer'!$D$2:$H$17,6,FALSE)</f>
        <v>Modul CAT2</v>
      </c>
      <c r="P24" s="197"/>
      <c r="Q24" s="197"/>
      <c r="R24" s="197"/>
      <c r="S24" s="24"/>
      <c r="T24" s="39" t="s">
        <v>59</v>
      </c>
      <c r="U24" s="53" t="str">
        <f ca="1">IF(RECHNER!I11=0,"",RECHNER!I11)</f>
        <v/>
      </c>
    </row>
    <row r="25" spans="1:21" x14ac:dyDescent="0.25">
      <c r="A25" s="22"/>
      <c r="B25" s="22"/>
      <c r="C25" s="22"/>
      <c r="D25" s="22"/>
      <c r="E25" s="22"/>
      <c r="F25" s="22"/>
      <c r="G25" s="22"/>
      <c r="H25" s="22"/>
      <c r="I25" s="22"/>
      <c r="J25" s="109"/>
      <c r="K25" s="83"/>
      <c r="L25" s="24"/>
      <c r="M25" s="24"/>
      <c r="N25" s="24"/>
      <c r="O25" s="24"/>
      <c r="P25" s="24"/>
      <c r="Q25" s="24"/>
      <c r="R25" s="24"/>
      <c r="S25" s="24"/>
      <c r="T25" s="24"/>
      <c r="U25" s="108"/>
    </row>
    <row r="26" spans="1:21" x14ac:dyDescent="0.25">
      <c r="A26" s="41" t="str">
        <f>HLOOKUP(B$13,'Vertiefungen und Fächer'!$D$2:$H$17,6,FALSE)&amp;"-PV1"</f>
        <v>SYN2-PV1</v>
      </c>
      <c r="B26" s="198" t="str">
        <f>HLOOKUP($B$13,'Vertiefungen und Fächer'!$D$2:$H$17,7,FALSE)</f>
        <v>Heterozyklen in der medizinschen Chemie</v>
      </c>
      <c r="C26" s="198"/>
      <c r="D26" s="198"/>
      <c r="E26" s="198"/>
      <c r="F26" s="198"/>
      <c r="G26" s="198"/>
      <c r="H26" s="198"/>
      <c r="I26" s="198"/>
      <c r="J26" s="42" t="str">
        <f>IF(Eingabesheet!J15="","",Eingabesheet!J15)</f>
        <v/>
      </c>
      <c r="K26" s="83"/>
      <c r="L26" s="40" t="str">
        <f>HLOOKUP(M$13,'Vertiefungen und Fächer'!$D$2:$H$17,6,FALSE)&amp;"-PV1"</f>
        <v>CAT2-PV1</v>
      </c>
      <c r="M26" s="200" t="str">
        <f>HLOOKUP($M$13,'Vertiefungen und Fächer'!$D$2:$H$17,7,FALSE)</f>
        <v>Bio- und Organokatalyse</v>
      </c>
      <c r="N26" s="200"/>
      <c r="O26" s="200"/>
      <c r="P26" s="200"/>
      <c r="Q26" s="200"/>
      <c r="R26" s="200"/>
      <c r="S26" s="200"/>
      <c r="T26" s="200"/>
      <c r="U26" s="43" t="str">
        <f>IF(Eingabesheet!U15="","",Eingabesheet!U15)</f>
        <v/>
      </c>
    </row>
    <row r="27" spans="1:21" x14ac:dyDescent="0.25">
      <c r="A27" s="41" t="str">
        <f>HLOOKUP(B$13,'Vertiefungen und Fächer'!$D$2:$H$17,6,FALSE)&amp;"-PV2"</f>
        <v>SYN2-PV2</v>
      </c>
      <c r="B27" s="198" t="str">
        <f>HLOOKUP($B$13,'Vertiefungen und Fächer'!$D$2:$H$17,8,FALSE)</f>
        <v>Bioanorganische Chemie</v>
      </c>
      <c r="C27" s="198"/>
      <c r="D27" s="198"/>
      <c r="E27" s="198"/>
      <c r="F27" s="198"/>
      <c r="G27" s="198"/>
      <c r="H27" s="198"/>
      <c r="I27" s="198"/>
      <c r="J27" s="42" t="str">
        <f>IF(Eingabesheet!J16="","",Eingabesheet!J16)</f>
        <v/>
      </c>
      <c r="K27" s="83"/>
      <c r="L27" s="40" t="str">
        <f>HLOOKUP(M$13,'Vertiefungen und Fächer'!$D$2:$H$17,6,FALSE)&amp;"-PV2"</f>
        <v>CAT2-PV2</v>
      </c>
      <c r="M27" s="200" t="str">
        <f>HLOOKUP($M$13,'Vertiefungen und Fächer'!$D$2:$H$17,8,FALSE)</f>
        <v>Organometallchemie und homogene Katalyse</v>
      </c>
      <c r="N27" s="200"/>
      <c r="O27" s="200"/>
      <c r="P27" s="200"/>
      <c r="Q27" s="200"/>
      <c r="R27" s="200"/>
      <c r="S27" s="200"/>
      <c r="T27" s="200"/>
      <c r="U27" s="43" t="str">
        <f>IF(Eingabesheet!U16="","",Eingabesheet!U16)</f>
        <v/>
      </c>
    </row>
    <row r="28" spans="1:21" x14ac:dyDescent="0.25">
      <c r="A28" s="41" t="str">
        <f>HLOOKUP(B$13,'Vertiefungen und Fächer'!$D$2:$H$17,6,FALSE)&amp;"-WV1"</f>
        <v>SYN2-WV1</v>
      </c>
      <c r="B28" s="237" t="e">
        <f ca="1">VLOOKUP(D24,'WP Zuordnung'!$C$28:$E$34,2,FALSE)</f>
        <v>#N/A</v>
      </c>
      <c r="C28" s="238"/>
      <c r="D28" s="238"/>
      <c r="E28" s="238"/>
      <c r="F28" s="238"/>
      <c r="G28" s="238"/>
      <c r="H28" s="238"/>
      <c r="I28" s="238"/>
      <c r="J28" s="42" t="e">
        <f ca="1">VLOOKUP(B28,Eingabesheet!$M$35:$U$46,9,FALSE)</f>
        <v>#N/A</v>
      </c>
      <c r="K28" s="83"/>
      <c r="L28" s="40" t="str">
        <f>HLOOKUP(M$13,'Vertiefungen und Fächer'!$D$2:$H$17,6,FALSE)&amp;"-WV1"</f>
        <v>CAT2-WV1</v>
      </c>
      <c r="M28" s="239" t="e">
        <f ca="1">VLOOKUP(O24,'WP Zuordnung'!$C$28:$E$34,2,FALSE)</f>
        <v>#N/A</v>
      </c>
      <c r="N28" s="240"/>
      <c r="O28" s="240"/>
      <c r="P28" s="240"/>
      <c r="Q28" s="240"/>
      <c r="R28" s="240"/>
      <c r="S28" s="240"/>
      <c r="T28" s="240"/>
      <c r="U28" s="43" t="e">
        <f ca="1">VLOOKUP(M28,Eingabesheet!$M$35:$U$46,9,FALSE)</f>
        <v>#N/A</v>
      </c>
    </row>
    <row r="29" spans="1:21" x14ac:dyDescent="0.25">
      <c r="A29" s="5"/>
      <c r="B29" s="5"/>
      <c r="C29" s="5"/>
      <c r="D29" s="5"/>
      <c r="E29" s="5"/>
      <c r="F29" s="5"/>
      <c r="G29" s="5"/>
      <c r="H29" s="5"/>
      <c r="I29" s="5"/>
      <c r="J29" s="28"/>
      <c r="K29" s="83"/>
      <c r="L29" s="37"/>
      <c r="M29" s="37"/>
      <c r="N29" s="37"/>
      <c r="O29" s="37"/>
      <c r="P29" s="37"/>
      <c r="Q29" s="37"/>
      <c r="R29" s="37"/>
      <c r="S29" s="37"/>
      <c r="T29" s="37"/>
      <c r="U29" s="29"/>
    </row>
    <row r="30" spans="1:21" x14ac:dyDescent="0.25">
      <c r="A30" s="5"/>
      <c r="B30" s="5"/>
      <c r="C30" s="5"/>
      <c r="D30" s="5"/>
      <c r="E30" s="5"/>
      <c r="F30" s="5"/>
      <c r="G30" s="5"/>
      <c r="H30" s="5"/>
      <c r="I30" s="5"/>
      <c r="J30" s="28"/>
      <c r="K30" s="83"/>
      <c r="L30" s="37"/>
      <c r="M30" s="37"/>
      <c r="N30" s="37"/>
      <c r="O30" s="37"/>
      <c r="P30" s="37"/>
      <c r="Q30" s="37"/>
      <c r="R30" s="37"/>
      <c r="S30" s="37"/>
      <c r="T30" s="37"/>
      <c r="U30" s="29"/>
    </row>
    <row r="31" spans="1:21" x14ac:dyDescent="0.25">
      <c r="A31" s="22"/>
      <c r="B31" s="22"/>
      <c r="C31" s="22"/>
      <c r="D31" s="196" t="str">
        <f>"Modul "&amp;HLOOKUP(B$13,'Vertiefungen und Fächer'!$D$2:$H$17,10,FALSE)</f>
        <v>Modul SYN3</v>
      </c>
      <c r="E31" s="196"/>
      <c r="F31" s="196"/>
      <c r="G31" s="196"/>
      <c r="H31" s="22"/>
      <c r="I31" s="31" t="s">
        <v>59</v>
      </c>
      <c r="J31" s="51" t="str">
        <f ca="1">IF(RECHNER!I9=0,"",RECHNER!I9)</f>
        <v/>
      </c>
      <c r="K31" s="83"/>
      <c r="L31" s="24"/>
      <c r="M31" s="24"/>
      <c r="N31" s="24"/>
      <c r="O31" s="197" t="str">
        <f>"Modul "&amp;HLOOKUP(M$13,'Vertiefungen und Fächer'!$D$2:$H$17,10,FALSE)</f>
        <v>Modul CAT3</v>
      </c>
      <c r="P31" s="197"/>
      <c r="Q31" s="197"/>
      <c r="R31" s="197"/>
      <c r="S31" s="24"/>
      <c r="T31" s="39" t="s">
        <v>59</v>
      </c>
      <c r="U31" s="53" t="str">
        <f ca="1">IF(RECHNER!I12=0,"",RECHNER!I12)</f>
        <v/>
      </c>
    </row>
    <row r="32" spans="1:21" x14ac:dyDescent="0.25">
      <c r="A32" s="22"/>
      <c r="B32" s="22"/>
      <c r="C32" s="22"/>
      <c r="D32" s="22"/>
      <c r="E32" s="22"/>
      <c r="F32" s="22"/>
      <c r="G32" s="22"/>
      <c r="H32" s="22"/>
      <c r="I32" s="22"/>
      <c r="J32" s="109"/>
      <c r="K32" s="83"/>
      <c r="L32" s="24"/>
      <c r="M32" s="24"/>
      <c r="N32" s="24"/>
      <c r="O32" s="24"/>
      <c r="P32" s="24"/>
      <c r="Q32" s="24"/>
      <c r="R32" s="24"/>
      <c r="S32" s="24"/>
      <c r="T32" s="24"/>
      <c r="U32" s="108"/>
    </row>
    <row r="33" spans="1:21" x14ac:dyDescent="0.25">
      <c r="A33" s="41" t="str">
        <f>HLOOKUP(B$13,'Vertiefungen und Fächer'!$D$2:$H$17,10,FALSE)&amp;"-PV1"</f>
        <v>SYN3-PV1</v>
      </c>
      <c r="B33" s="198" t="str">
        <f>HLOOKUP($B$13,'Vertiefungen und Fächer'!$D$2:$H$17,11,FALSE)</f>
        <v>Bioaktive Verbindungen</v>
      </c>
      <c r="C33" s="198"/>
      <c r="D33" s="198"/>
      <c r="E33" s="198"/>
      <c r="F33" s="198"/>
      <c r="G33" s="198"/>
      <c r="H33" s="198"/>
      <c r="I33" s="198"/>
      <c r="J33" s="42" t="str">
        <f>IF(Eingabesheet!J21="","",Eingabesheet!J21)</f>
        <v/>
      </c>
      <c r="K33" s="83"/>
      <c r="L33" s="40" t="str">
        <f>HLOOKUP(M$13,'Vertiefungen und Fächer'!$D$2:$H$17,10,FALSE)&amp;"-PV1"</f>
        <v>CAT3-PV1</v>
      </c>
      <c r="M33" s="199" t="str">
        <f>HLOOKUP($M$13,'Vertiefungen und Fächer'!$D$2:$H$17,11,FALSE)</f>
        <v>Reaktionstechnik</v>
      </c>
      <c r="N33" s="200"/>
      <c r="O33" s="200"/>
      <c r="P33" s="200"/>
      <c r="Q33" s="200"/>
      <c r="R33" s="200"/>
      <c r="S33" s="200"/>
      <c r="T33" s="200"/>
      <c r="U33" s="43" t="str">
        <f>IF(Eingabesheet!U21="","",Eingabesheet!U21)</f>
        <v/>
      </c>
    </row>
    <row r="34" spans="1:21" x14ac:dyDescent="0.25">
      <c r="A34" s="41" t="str">
        <f>HLOOKUP(B$13,'Vertiefungen und Fächer'!$D$2:$H$17,10,FALSE)&amp;"-PV2"</f>
        <v>SYN3-PV2</v>
      </c>
      <c r="B34" s="198" t="str">
        <f>IF($B$13="SYN",IF($M$13="CAT",HLOOKUP($B$13,'Vertiefungen und Fächer'!$D$2:$H$14,13,FALSE),HLOOKUP($B$13,'Vertiefungen und Fächer'!$D$2:$H$14,12,FALSE)),HLOOKUP($B$13,'Vertiefungen und Fächer'!$D$2:$H$14,12,FALSE))</f>
        <v>Soft Matter Nanoscience</v>
      </c>
      <c r="C34" s="198"/>
      <c r="D34" s="198"/>
      <c r="E34" s="198"/>
      <c r="F34" s="198"/>
      <c r="G34" s="198"/>
      <c r="H34" s="198"/>
      <c r="I34" s="198"/>
      <c r="J34" s="42" t="str">
        <f>IF(Eingabesheet!J22="","",Eingabesheet!J22)</f>
        <v/>
      </c>
      <c r="K34" s="83"/>
      <c r="L34" s="40" t="str">
        <f>HLOOKUP(M$13,'Vertiefungen und Fächer'!$D$2:$H$17,10,FALSE)&amp;"-PV2"</f>
        <v>CAT3-PV2</v>
      </c>
      <c r="M34" s="200" t="str">
        <f>IF($M$13="SYN",IF($B$13="CAT",HLOOKUP($M$13,'Vertiefungen und Fächer'!$D$2:$H$17,13,FALSE),HLOOKUP($M$13,'Vertiefungen und Fächer'!$D$2:$H$17,12,FALSE)),HLOOKUP($M$13,'Vertiefungen und Fächer'!$D$2:$H$17,12,FALSE))</f>
        <v>Heterogene Katalyse und Katalyse in der Umwelttechnik</v>
      </c>
      <c r="N34" s="200"/>
      <c r="O34" s="200"/>
      <c r="P34" s="200"/>
      <c r="Q34" s="200"/>
      <c r="R34" s="200"/>
      <c r="S34" s="200"/>
      <c r="T34" s="200"/>
      <c r="U34" s="43" t="str">
        <f>IF(Eingabesheet!U22="","",Eingabesheet!U22)</f>
        <v/>
      </c>
    </row>
    <row r="35" spans="1:21" x14ac:dyDescent="0.25">
      <c r="A35" s="41" t="str">
        <f>HLOOKUP(B$13,'Vertiefungen und Fächer'!$D$2:$H$17,10,FALSE)&amp;"-WV1"</f>
        <v>SYN3-WV1</v>
      </c>
      <c r="B35" s="237" t="e">
        <f ca="1">VLOOKUP(D31,'WP Zuordnung'!$C$28:$E$34,2,FALSE)</f>
        <v>#N/A</v>
      </c>
      <c r="C35" s="238"/>
      <c r="D35" s="238"/>
      <c r="E35" s="238"/>
      <c r="F35" s="238"/>
      <c r="G35" s="238"/>
      <c r="H35" s="238"/>
      <c r="I35" s="238"/>
      <c r="J35" s="42" t="e">
        <f ca="1">VLOOKUP(B35,Eingabesheet!$M$35:$U$46,9,FALSE)</f>
        <v>#N/A</v>
      </c>
      <c r="K35" s="83"/>
      <c r="L35" s="40" t="str">
        <f>HLOOKUP(M$13,'Vertiefungen und Fächer'!$D$2:$H$17,10,FALSE)&amp;"-WV1"</f>
        <v>CAT3-WV1</v>
      </c>
      <c r="M35" s="239" t="e">
        <f ca="1">VLOOKUP(O31,'WP Zuordnung'!$C$28:$E$34,2,FALSE)</f>
        <v>#N/A</v>
      </c>
      <c r="N35" s="240"/>
      <c r="O35" s="240"/>
      <c r="P35" s="240"/>
      <c r="Q35" s="240"/>
      <c r="R35" s="240"/>
      <c r="S35" s="240"/>
      <c r="T35" s="240"/>
      <c r="U35" s="43" t="e">
        <f ca="1">VLOOKUP(M35,Eingabesheet!$M$35:$U$46,9,FALSE)</f>
        <v>#N/A</v>
      </c>
    </row>
    <row r="36" spans="1:21" x14ac:dyDescent="0.25">
      <c r="A36" s="5"/>
      <c r="B36" s="5"/>
      <c r="C36" s="5"/>
      <c r="D36" s="5"/>
      <c r="E36" s="5"/>
      <c r="F36" s="5"/>
      <c r="G36" s="5"/>
      <c r="H36" s="5"/>
      <c r="I36" s="5"/>
      <c r="J36" s="28"/>
      <c r="K36" s="83"/>
      <c r="L36" s="37"/>
      <c r="M36" s="37"/>
      <c r="N36" s="37"/>
      <c r="O36" s="37"/>
      <c r="P36" s="37"/>
      <c r="Q36" s="37"/>
      <c r="R36" s="37"/>
      <c r="S36" s="37"/>
      <c r="T36" s="37"/>
      <c r="U36" s="29"/>
    </row>
    <row r="37" spans="1:21" x14ac:dyDescent="0.25">
      <c r="A37" s="5"/>
      <c r="B37" s="5"/>
      <c r="C37" s="5"/>
      <c r="D37" s="5"/>
      <c r="E37" s="5"/>
      <c r="F37" s="5"/>
      <c r="G37" s="5"/>
      <c r="H37" s="5"/>
      <c r="I37" s="5"/>
      <c r="J37" s="28"/>
      <c r="K37" s="83"/>
      <c r="L37" s="37"/>
      <c r="M37" s="37"/>
      <c r="N37" s="37"/>
      <c r="O37" s="37"/>
      <c r="P37" s="37"/>
      <c r="Q37" s="37"/>
      <c r="R37" s="37"/>
      <c r="S37" s="37"/>
      <c r="T37" s="37"/>
      <c r="U37" s="29"/>
    </row>
    <row r="38" spans="1:21" x14ac:dyDescent="0.25">
      <c r="A38" s="22"/>
      <c r="B38" s="22"/>
      <c r="C38" s="22"/>
      <c r="D38" s="196" t="str">
        <f>"Modul "&amp;HLOOKUP(B$13,'Vertiefungen und Fächer'!$D$2:$H$17,15,FALSE)</f>
        <v>Modul SYN-P</v>
      </c>
      <c r="E38" s="196"/>
      <c r="F38" s="196"/>
      <c r="G38" s="196"/>
      <c r="H38" s="22"/>
      <c r="I38" s="31" t="s">
        <v>59</v>
      </c>
      <c r="J38" s="52" t="str">
        <f>IF(RECHNER!I13=0,"",RECHNER!I13)</f>
        <v/>
      </c>
      <c r="K38" s="83"/>
      <c r="L38" s="24"/>
      <c r="M38" s="24"/>
      <c r="N38" s="24"/>
      <c r="O38" s="197" t="str">
        <f>"Modul "&amp;HLOOKUP(M$13,'Vertiefungen und Fächer'!$D$2:$H$17,15,FALSE)</f>
        <v>Modul CAT-P</v>
      </c>
      <c r="P38" s="197"/>
      <c r="Q38" s="197"/>
      <c r="R38" s="197"/>
      <c r="S38" s="24"/>
      <c r="T38" s="88" t="s">
        <v>59</v>
      </c>
      <c r="U38" s="38" t="str">
        <f>IF(RECHNER!I14=0,"",RECHNER!I14)</f>
        <v/>
      </c>
    </row>
    <row r="39" spans="1:21" x14ac:dyDescent="0.25">
      <c r="A39" s="22"/>
      <c r="B39" s="22"/>
      <c r="C39" s="22"/>
      <c r="D39" s="22"/>
      <c r="E39" s="22"/>
      <c r="F39" s="22"/>
      <c r="G39" s="22"/>
      <c r="H39" s="22"/>
      <c r="I39" s="22"/>
      <c r="J39" s="109"/>
      <c r="K39" s="83"/>
      <c r="L39" s="24"/>
      <c r="M39" s="24"/>
      <c r="N39" s="24"/>
      <c r="O39" s="24"/>
      <c r="P39" s="24"/>
      <c r="Q39" s="24"/>
      <c r="R39" s="24"/>
      <c r="S39" s="24"/>
      <c r="T39" s="24"/>
      <c r="U39" s="108"/>
    </row>
    <row r="40" spans="1:21" x14ac:dyDescent="0.25">
      <c r="A40" s="41" t="str">
        <f>HLOOKUP(B$13,'Vertiefungen und Fächer'!$D$2:$H$17,15,FALSE)</f>
        <v>SYN-P</v>
      </c>
      <c r="B40" s="58" t="str">
        <f>IF(B16="COS","Übung","Thema/AK:")</f>
        <v>Thema/AK:</v>
      </c>
      <c r="C40" s="204">
        <f>Eingabesheet!C27</f>
        <v>0</v>
      </c>
      <c r="D40" s="204"/>
      <c r="E40" s="204"/>
      <c r="F40" s="204"/>
      <c r="G40" s="204"/>
      <c r="H40" s="204"/>
      <c r="I40" s="204"/>
      <c r="J40" s="42" t="str">
        <f>IF(Eingabesheet!J27="","",Eingabesheet!J27)</f>
        <v/>
      </c>
      <c r="K40" s="83"/>
      <c r="L40" s="40" t="str">
        <f>HLOOKUP(M$13,'Vertiefungen und Fächer'!$D$2:$H$17,15,FALSE)</f>
        <v>CAT-P</v>
      </c>
      <c r="M40" s="59" t="str">
        <f>IF(M16="COS","Übung","Thema/AK:")</f>
        <v>Thema/AK:</v>
      </c>
      <c r="N40" s="241">
        <f>Eingabesheet!N27</f>
        <v>0</v>
      </c>
      <c r="O40" s="206"/>
      <c r="P40" s="206"/>
      <c r="Q40" s="206"/>
      <c r="R40" s="206"/>
      <c r="S40" s="206"/>
      <c r="T40" s="207"/>
      <c r="U40" s="43" t="str">
        <f>IF(Eingabesheet!U27="","",Eingabesheet!U27)</f>
        <v/>
      </c>
    </row>
    <row r="41" spans="1:21" x14ac:dyDescent="0.25">
      <c r="A41" s="5"/>
      <c r="B41" s="5"/>
      <c r="C41" s="5"/>
      <c r="D41" s="5"/>
      <c r="E41" s="5"/>
      <c r="F41" s="5"/>
      <c r="G41" s="5"/>
      <c r="H41" s="5"/>
      <c r="I41" s="5"/>
      <c r="J41" s="28"/>
      <c r="K41" s="83"/>
      <c r="L41" s="37"/>
      <c r="M41" s="37"/>
      <c r="N41" s="37"/>
      <c r="O41" s="37"/>
      <c r="P41" s="37"/>
      <c r="Q41" s="37"/>
      <c r="R41" s="37"/>
      <c r="S41" s="37"/>
      <c r="T41" s="37"/>
      <c r="U41" s="29"/>
    </row>
    <row r="42" spans="1:21" x14ac:dyDescent="0.25">
      <c r="A42" s="83"/>
      <c r="B42" s="83"/>
      <c r="C42" s="83"/>
      <c r="D42" s="83"/>
      <c r="E42" s="83"/>
      <c r="F42" s="83"/>
      <c r="G42" s="83"/>
      <c r="H42" s="83"/>
      <c r="I42" s="83"/>
      <c r="J42" s="83"/>
      <c r="K42" s="83"/>
      <c r="L42" s="83"/>
      <c r="M42" s="83"/>
      <c r="N42" s="83"/>
      <c r="O42" s="83"/>
      <c r="P42" s="83"/>
      <c r="Q42" s="83"/>
      <c r="R42" s="83"/>
      <c r="S42" s="83"/>
      <c r="T42" s="83"/>
      <c r="U42" s="83"/>
    </row>
    <row r="43" spans="1:21" x14ac:dyDescent="0.25">
      <c r="A43" s="44"/>
      <c r="B43" s="44"/>
      <c r="C43" s="44"/>
      <c r="D43" s="44"/>
      <c r="E43" s="44"/>
      <c r="F43" s="44"/>
      <c r="G43" s="44"/>
      <c r="H43" s="44"/>
      <c r="I43" s="44"/>
      <c r="J43" s="44"/>
      <c r="K43" s="83"/>
      <c r="L43" s="49"/>
      <c r="M43" s="49"/>
      <c r="N43" s="49"/>
      <c r="O43" s="49"/>
      <c r="P43" s="49"/>
      <c r="Q43" s="49"/>
      <c r="R43" s="49"/>
      <c r="S43" s="49"/>
      <c r="T43" s="49"/>
      <c r="U43" s="49"/>
    </row>
    <row r="44" spans="1:21" x14ac:dyDescent="0.25">
      <c r="A44" s="44"/>
      <c r="B44" s="190" t="s">
        <v>88</v>
      </c>
      <c r="C44" s="190"/>
      <c r="D44" s="190"/>
      <c r="E44" s="190"/>
      <c r="F44" s="190"/>
      <c r="G44" s="190"/>
      <c r="H44" s="190"/>
      <c r="I44" s="190"/>
      <c r="J44" s="45"/>
      <c r="K44" s="83"/>
      <c r="L44" s="49"/>
      <c r="M44" s="202" t="s">
        <v>52</v>
      </c>
      <c r="N44" s="202"/>
      <c r="O44" s="202"/>
      <c r="P44" s="202"/>
      <c r="Q44" s="202"/>
      <c r="R44" s="202"/>
      <c r="S44" s="202"/>
      <c r="T44" s="202"/>
      <c r="U44" s="50"/>
    </row>
    <row r="45" spans="1:21" x14ac:dyDescent="0.25">
      <c r="A45" s="44"/>
      <c r="B45" s="190"/>
      <c r="C45" s="190"/>
      <c r="D45" s="190"/>
      <c r="E45" s="190"/>
      <c r="F45" s="190"/>
      <c r="G45" s="190"/>
      <c r="H45" s="190"/>
      <c r="I45" s="190"/>
      <c r="J45" s="45"/>
      <c r="K45" s="83"/>
      <c r="L45" s="49"/>
      <c r="M45" s="202"/>
      <c r="N45" s="202"/>
      <c r="O45" s="202"/>
      <c r="P45" s="202"/>
      <c r="Q45" s="202"/>
      <c r="R45" s="202"/>
      <c r="S45" s="202"/>
      <c r="T45" s="202"/>
      <c r="U45" s="50"/>
    </row>
    <row r="46" spans="1:21" x14ac:dyDescent="0.25">
      <c r="A46" s="61"/>
      <c r="B46" s="62"/>
      <c r="C46" s="62"/>
      <c r="D46" s="62"/>
      <c r="E46" s="62"/>
      <c r="F46" s="62"/>
      <c r="G46" s="62"/>
      <c r="H46" s="62"/>
      <c r="I46" s="62"/>
      <c r="J46" s="63"/>
      <c r="K46" s="85"/>
      <c r="L46" s="64"/>
      <c r="M46" s="65"/>
      <c r="N46" s="65"/>
      <c r="O46" s="65"/>
      <c r="P46" s="65"/>
      <c r="Q46" s="65"/>
      <c r="R46" s="65"/>
      <c r="S46" s="65"/>
      <c r="T46" s="65"/>
      <c r="U46" s="66"/>
    </row>
    <row r="47" spans="1:21" x14ac:dyDescent="0.25">
      <c r="A47" s="61"/>
      <c r="B47" s="62"/>
      <c r="C47" s="62"/>
      <c r="D47" s="62"/>
      <c r="E47" s="62"/>
      <c r="F47" s="62"/>
      <c r="G47" s="62"/>
      <c r="H47" s="62"/>
      <c r="I47" s="62"/>
      <c r="J47" s="63"/>
      <c r="K47" s="85"/>
      <c r="L47" s="64"/>
      <c r="M47" s="65"/>
      <c r="N47" s="65"/>
      <c r="O47" s="65"/>
      <c r="P47" s="65"/>
      <c r="Q47" s="65"/>
      <c r="R47" s="65"/>
      <c r="S47" s="65"/>
      <c r="T47" s="65"/>
      <c r="U47" s="66"/>
    </row>
    <row r="48" spans="1:21" x14ac:dyDescent="0.25">
      <c r="A48" s="26"/>
      <c r="B48" s="26"/>
      <c r="C48" s="26"/>
      <c r="D48" s="192" t="str">
        <f>"Modul "&amp;'Vertiefungen und Fächer'!$D$20</f>
        <v>Modul WAHL</v>
      </c>
      <c r="E48" s="192"/>
      <c r="F48" s="192"/>
      <c r="G48" s="192"/>
      <c r="H48" s="26"/>
      <c r="I48" s="57" t="s">
        <v>59</v>
      </c>
      <c r="J48" s="55" t="str">
        <f>IF(RECHNER!I17=0,"",RECHNER!I17)</f>
        <v/>
      </c>
      <c r="K48" s="83"/>
      <c r="L48" s="60"/>
      <c r="M48" s="60"/>
      <c r="N48" s="60"/>
      <c r="O48" s="60"/>
      <c r="P48" s="60"/>
      <c r="Q48" s="60"/>
      <c r="R48" s="60"/>
      <c r="S48" s="60"/>
      <c r="T48" s="120" t="s">
        <v>59</v>
      </c>
      <c r="U48" s="121" t="str">
        <f>IF(RECHNER!I18=0,"",RECHNER!I18)</f>
        <v/>
      </c>
    </row>
    <row r="49" spans="1:21" x14ac:dyDescent="0.25">
      <c r="A49" s="26"/>
      <c r="B49" s="26"/>
      <c r="C49" s="26"/>
      <c r="D49" s="26"/>
      <c r="E49" s="26"/>
      <c r="F49" s="26"/>
      <c r="G49" s="26"/>
      <c r="H49" s="26"/>
      <c r="I49" s="54" t="s">
        <v>57</v>
      </c>
      <c r="J49" s="82">
        <v>3</v>
      </c>
      <c r="K49" s="83"/>
      <c r="L49" s="60"/>
      <c r="M49" s="60"/>
      <c r="N49" s="60"/>
      <c r="O49" s="60"/>
      <c r="P49" s="60"/>
      <c r="Q49" s="60"/>
      <c r="R49" s="60"/>
      <c r="S49" s="60"/>
      <c r="T49" s="60"/>
      <c r="U49" s="32"/>
    </row>
    <row r="50" spans="1:21" x14ac:dyDescent="0.25">
      <c r="A50" s="26"/>
      <c r="B50" s="26"/>
      <c r="C50" s="26"/>
      <c r="D50" s="26"/>
      <c r="E50" s="26"/>
      <c r="F50" s="26"/>
      <c r="G50" s="26"/>
      <c r="H50" s="26"/>
      <c r="I50" s="26"/>
      <c r="J50" s="27"/>
      <c r="K50" s="83"/>
      <c r="L50" s="60" t="s">
        <v>60</v>
      </c>
      <c r="M50" s="246">
        <f>Eingabesheet!G58</f>
        <v>0</v>
      </c>
      <c r="N50" s="186"/>
      <c r="O50" s="186"/>
      <c r="P50" s="186"/>
      <c r="Q50" s="186"/>
      <c r="R50" s="186"/>
      <c r="S50" s="186"/>
      <c r="T50" s="187"/>
      <c r="U50" s="87" t="str">
        <f>IF(Eingabesheet!P58="","",Eingabesheet!P58)</f>
        <v/>
      </c>
    </row>
    <row r="51" spans="1:21" x14ac:dyDescent="0.25">
      <c r="A51" s="56" t="str">
        <f>'Vertiefungen und Fächer'!$D$20</f>
        <v>WAHL</v>
      </c>
      <c r="B51" s="194">
        <f>Eingabesheet!B38</f>
        <v>0</v>
      </c>
      <c r="C51" s="195"/>
      <c r="D51" s="195"/>
      <c r="E51" s="195"/>
      <c r="F51" s="195"/>
      <c r="G51" s="195"/>
      <c r="H51" s="195"/>
      <c r="I51" s="195"/>
      <c r="J51" s="81">
        <f>Eingabesheet!J38</f>
        <v>0</v>
      </c>
      <c r="K51" s="83"/>
      <c r="L51" s="60"/>
      <c r="M51" s="247" t="s">
        <v>53</v>
      </c>
      <c r="N51" s="248"/>
      <c r="O51" s="248"/>
      <c r="P51" s="248"/>
      <c r="Q51" s="248"/>
      <c r="R51" s="248"/>
      <c r="S51" s="248"/>
      <c r="T51" s="248"/>
      <c r="U51" s="87" t="str">
        <f>IF(Eingabesheet!P59="","",Eingabesheet!P59)</f>
        <v/>
      </c>
    </row>
    <row r="52" spans="1:21" x14ac:dyDescent="0.25">
      <c r="A52" s="44"/>
      <c r="B52" s="44"/>
      <c r="C52" s="44"/>
      <c r="D52" s="44"/>
      <c r="E52" s="44"/>
      <c r="F52" s="44"/>
      <c r="G52" s="44"/>
      <c r="H52" s="44"/>
      <c r="I52" s="44"/>
      <c r="J52" s="45"/>
      <c r="K52" s="83"/>
      <c r="L52" s="49"/>
      <c r="M52" s="49"/>
      <c r="N52" s="49"/>
      <c r="O52" s="49"/>
      <c r="P52" s="49"/>
      <c r="Q52" s="49"/>
      <c r="R52" s="49"/>
      <c r="S52" s="49"/>
      <c r="T52" s="49"/>
      <c r="U52" s="50"/>
    </row>
    <row r="53" spans="1:21" x14ac:dyDescent="0.25">
      <c r="A53" s="44"/>
      <c r="B53" s="44"/>
      <c r="C53" s="44"/>
      <c r="D53" s="44"/>
      <c r="E53" s="44"/>
      <c r="F53" s="44"/>
      <c r="G53" s="44"/>
      <c r="H53" s="44"/>
      <c r="I53" s="44"/>
      <c r="J53" s="45"/>
      <c r="K53" s="83"/>
      <c r="L53" s="83"/>
      <c r="M53" s="83"/>
      <c r="N53" s="83"/>
      <c r="O53" s="83"/>
      <c r="P53" s="83"/>
      <c r="Q53" s="83"/>
      <c r="R53" s="83"/>
      <c r="S53" s="83"/>
      <c r="T53" s="83"/>
      <c r="U53" s="84"/>
    </row>
    <row r="54" spans="1:21" x14ac:dyDescent="0.25">
      <c r="A54" s="26"/>
      <c r="B54" s="26"/>
      <c r="C54" s="26"/>
      <c r="D54" s="192" t="str">
        <f>"Modul "&amp;'Vertiefungen und Fächer'!$D$22</f>
        <v>Modul FW-V</v>
      </c>
      <c r="E54" s="192"/>
      <c r="F54" s="192"/>
      <c r="G54" s="192"/>
      <c r="H54" s="26"/>
      <c r="I54" s="57" t="s">
        <v>59</v>
      </c>
      <c r="J54" s="55" t="str">
        <f ca="1">IF(RECHNER!I16=0,"",RECHNER!I16)</f>
        <v/>
      </c>
      <c r="K54" s="44"/>
      <c r="L54" s="44"/>
      <c r="M54" s="44"/>
      <c r="N54" s="44"/>
      <c r="O54" s="44"/>
      <c r="P54" s="44"/>
      <c r="Q54" s="44"/>
      <c r="R54" s="44"/>
      <c r="S54" s="44"/>
      <c r="T54" s="44"/>
      <c r="U54" s="44"/>
    </row>
    <row r="55" spans="1:21" x14ac:dyDescent="0.25">
      <c r="A55" s="26"/>
      <c r="B55" s="26"/>
      <c r="C55" s="26"/>
      <c r="D55" s="26"/>
      <c r="E55" s="26"/>
      <c r="F55" s="26"/>
      <c r="G55" s="26"/>
      <c r="H55" s="26"/>
      <c r="I55" s="26"/>
      <c r="J55" s="27"/>
      <c r="K55" s="44"/>
      <c r="L55" s="44"/>
      <c r="M55" s="190" t="s">
        <v>86</v>
      </c>
      <c r="N55" s="190"/>
      <c r="O55" s="190"/>
      <c r="P55" s="190"/>
      <c r="Q55" s="190"/>
      <c r="R55" s="190"/>
      <c r="S55" s="190"/>
      <c r="T55" s="190"/>
      <c r="U55" s="44"/>
    </row>
    <row r="56" spans="1:21" x14ac:dyDescent="0.25">
      <c r="A56" s="56" t="str">
        <f>'Vertiefungen und Fächer'!$D$22</f>
        <v>FW-V</v>
      </c>
      <c r="B56" s="243" t="e">
        <f ca="1">VLOOKUP(D54,'WP Zuordnung'!$C$28:$E$34,2,FALSE)</f>
        <v>#N/A</v>
      </c>
      <c r="C56" s="244"/>
      <c r="D56" s="244"/>
      <c r="E56" s="244"/>
      <c r="F56" s="244"/>
      <c r="G56" s="244"/>
      <c r="H56" s="244"/>
      <c r="I56" s="244"/>
      <c r="J56" s="92" t="e">
        <f ca="1">VLOOKUP(B56,Eingabesheet!$M$35:$U$46,9,FALSE)</f>
        <v>#N/A</v>
      </c>
      <c r="K56" s="44"/>
      <c r="L56" s="44"/>
      <c r="M56" s="190"/>
      <c r="N56" s="190"/>
      <c r="O56" s="190"/>
      <c r="P56" s="190"/>
      <c r="Q56" s="190"/>
      <c r="R56" s="190"/>
      <c r="S56" s="190"/>
      <c r="T56" s="190"/>
      <c r="U56" s="44"/>
    </row>
    <row r="57" spans="1:21" x14ac:dyDescent="0.25">
      <c r="A57" s="44"/>
      <c r="B57" s="44"/>
      <c r="C57" s="44"/>
      <c r="D57" s="44"/>
      <c r="E57" s="44"/>
      <c r="F57" s="44"/>
      <c r="G57" s="44"/>
      <c r="H57" s="44"/>
      <c r="I57" s="44"/>
      <c r="J57" s="45"/>
      <c r="K57" s="44"/>
      <c r="L57" s="44"/>
      <c r="M57" s="44"/>
      <c r="N57" s="44"/>
      <c r="O57" s="44"/>
      <c r="P57" s="44"/>
      <c r="Q57" s="44"/>
      <c r="R57" s="44"/>
      <c r="S57" s="44"/>
      <c r="T57" s="44"/>
      <c r="U57" s="44"/>
    </row>
    <row r="58" spans="1:21" x14ac:dyDescent="0.25">
      <c r="A58" s="44"/>
      <c r="B58" s="44"/>
      <c r="C58" s="44"/>
      <c r="D58" s="44"/>
      <c r="E58" s="44"/>
      <c r="F58" s="44"/>
      <c r="G58" s="44"/>
      <c r="H58" s="44"/>
      <c r="I58" s="44"/>
      <c r="J58" s="45"/>
      <c r="K58" s="44"/>
      <c r="L58" s="44"/>
      <c r="M58" s="44" t="str">
        <f ca="1">'WP Zuordnung'!L118</f>
        <v/>
      </c>
      <c r="N58" s="44"/>
      <c r="O58" s="44"/>
      <c r="P58" s="44"/>
      <c r="Q58" s="44" t="str">
        <f ca="1">'WP Zuordnung'!L121</f>
        <v/>
      </c>
      <c r="R58" s="44"/>
      <c r="S58" s="44"/>
      <c r="T58" s="44"/>
      <c r="U58" s="44"/>
    </row>
    <row r="59" spans="1:21" x14ac:dyDescent="0.25">
      <c r="A59" s="26"/>
      <c r="B59" s="26"/>
      <c r="C59" s="26"/>
      <c r="D59" s="192" t="str">
        <f>"Modul "&amp;'Vertiefungen und Fächer'!$D$23</f>
        <v>Modul FW-P</v>
      </c>
      <c r="E59" s="192"/>
      <c r="F59" s="192"/>
      <c r="G59" s="192"/>
      <c r="H59" s="26"/>
      <c r="I59" s="57" t="s">
        <v>59</v>
      </c>
      <c r="J59" s="55" t="str">
        <f>IF(RECHNER!I15=0,"",RECHNER!I15)</f>
        <v/>
      </c>
      <c r="K59" s="44"/>
      <c r="L59" s="44"/>
      <c r="M59" s="44" t="str">
        <f ca="1">'WP Zuordnung'!L119</f>
        <v/>
      </c>
      <c r="N59" s="44"/>
      <c r="O59" s="44"/>
      <c r="P59" s="44"/>
      <c r="Q59" s="44" t="str">
        <f ca="1">'WP Zuordnung'!L122</f>
        <v/>
      </c>
      <c r="R59" s="44"/>
      <c r="S59" s="44"/>
      <c r="T59" s="44"/>
      <c r="U59" s="44"/>
    </row>
    <row r="60" spans="1:21" x14ac:dyDescent="0.25">
      <c r="A60" s="26"/>
      <c r="B60" s="26"/>
      <c r="C60" s="26"/>
      <c r="D60" s="26"/>
      <c r="E60" s="26"/>
      <c r="F60" s="26"/>
      <c r="G60" s="26"/>
      <c r="H60" s="26"/>
      <c r="I60" s="26"/>
      <c r="J60" s="27"/>
      <c r="K60" s="44"/>
      <c r="L60" s="44"/>
      <c r="M60" s="44" t="str">
        <f ca="1">'WP Zuordnung'!L120</f>
        <v/>
      </c>
      <c r="N60" s="44"/>
      <c r="O60" s="44"/>
      <c r="P60" s="44"/>
      <c r="Q60" s="44"/>
      <c r="R60" s="44"/>
      <c r="S60" s="44"/>
      <c r="T60" s="44"/>
      <c r="U60" s="44"/>
    </row>
    <row r="61" spans="1:21" x14ac:dyDescent="0.25">
      <c r="A61" s="56" t="str">
        <f>Eingabesheet!A43</f>
        <v>FW-P</v>
      </c>
      <c r="B61" s="26" t="str">
        <f>Eingabesheet!B43</f>
        <v>Thema/AK</v>
      </c>
      <c r="C61" s="242">
        <f>Eingabesheet!C43</f>
        <v>0</v>
      </c>
      <c r="D61" s="209"/>
      <c r="E61" s="209"/>
      <c r="F61" s="209"/>
      <c r="G61" s="209"/>
      <c r="H61" s="209"/>
      <c r="I61" s="210"/>
      <c r="J61" s="81">
        <f>Eingabesheet!J43</f>
        <v>0</v>
      </c>
      <c r="K61" s="44"/>
      <c r="L61" s="44"/>
      <c r="M61" s="44"/>
      <c r="N61" s="44"/>
      <c r="O61" s="44"/>
      <c r="P61" s="44"/>
      <c r="Q61" s="44"/>
      <c r="R61" s="44"/>
      <c r="S61" s="44"/>
      <c r="T61" s="44"/>
      <c r="U61" s="44"/>
    </row>
    <row r="62" spans="1:21" x14ac:dyDescent="0.25">
      <c r="A62" s="44"/>
      <c r="B62" s="44"/>
      <c r="C62" s="44"/>
      <c r="D62" s="44"/>
      <c r="E62" s="44"/>
      <c r="F62" s="44"/>
      <c r="G62" s="44"/>
      <c r="H62" s="44"/>
      <c r="I62" s="44"/>
      <c r="J62" s="44"/>
      <c r="K62" s="44"/>
      <c r="L62" s="44"/>
      <c r="M62" s="44"/>
      <c r="N62" s="44"/>
      <c r="O62" s="44"/>
      <c r="P62" s="44"/>
      <c r="Q62" s="44"/>
      <c r="R62" s="44"/>
      <c r="S62" s="44"/>
      <c r="T62" s="44"/>
      <c r="U62" s="44"/>
    </row>
    <row r="63" spans="1:21" x14ac:dyDescent="0.25">
      <c r="A63" s="83"/>
      <c r="B63" s="83"/>
      <c r="C63" s="83"/>
      <c r="D63" s="83"/>
      <c r="E63" s="83"/>
      <c r="F63" s="83"/>
      <c r="G63" s="83"/>
      <c r="H63" s="83"/>
      <c r="I63" s="83"/>
      <c r="J63" s="84"/>
      <c r="K63" s="83"/>
      <c r="L63" s="83"/>
      <c r="M63" s="83"/>
      <c r="N63" s="83"/>
      <c r="O63" s="83"/>
      <c r="P63" s="83"/>
      <c r="Q63" s="83"/>
      <c r="R63" s="83"/>
      <c r="S63" s="83"/>
      <c r="T63" s="83"/>
      <c r="U63" s="83"/>
    </row>
    <row r="64" spans="1:21" x14ac:dyDescent="0.25">
      <c r="A64" s="83"/>
      <c r="B64" s="86"/>
      <c r="C64" s="86"/>
      <c r="D64" s="86"/>
      <c r="E64" s="86"/>
      <c r="F64" s="86"/>
      <c r="G64" s="86"/>
      <c r="H64" s="86"/>
      <c r="I64" s="86"/>
      <c r="J64" s="84"/>
      <c r="K64" s="83"/>
      <c r="L64" s="83"/>
      <c r="M64" s="83"/>
      <c r="N64" s="83"/>
      <c r="O64" s="83"/>
      <c r="P64" s="83"/>
      <c r="Q64" s="83"/>
      <c r="R64" s="83"/>
      <c r="S64" s="83"/>
      <c r="T64" s="83"/>
      <c r="U64" s="84"/>
    </row>
    <row r="65" spans="1:21" x14ac:dyDescent="0.25">
      <c r="A65" s="83"/>
      <c r="B65" s="83"/>
      <c r="C65" s="83"/>
      <c r="D65" s="83"/>
      <c r="E65" s="83"/>
      <c r="F65" s="83"/>
      <c r="G65" s="83"/>
      <c r="H65" s="83"/>
      <c r="I65" s="83"/>
      <c r="J65" s="84"/>
      <c r="K65" s="83"/>
      <c r="L65" s="83"/>
      <c r="M65" s="83"/>
      <c r="N65" s="83"/>
      <c r="O65" s="83"/>
      <c r="P65" s="83"/>
      <c r="Q65" s="83"/>
      <c r="R65" s="83"/>
      <c r="S65" s="83"/>
      <c r="T65" s="83"/>
      <c r="U65" s="84"/>
    </row>
    <row r="66" spans="1:21" x14ac:dyDescent="0.25">
      <c r="A66" s="83"/>
      <c r="B66" s="83"/>
      <c r="C66" s="83"/>
      <c r="D66" s="83"/>
      <c r="E66" s="83"/>
      <c r="F66" s="83"/>
      <c r="G66" s="83"/>
      <c r="H66" s="83"/>
      <c r="I66" s="83"/>
      <c r="J66" s="83"/>
      <c r="K66" s="83"/>
      <c r="L66" s="83"/>
      <c r="M66" s="83"/>
      <c r="N66" s="83"/>
      <c r="O66" s="83"/>
      <c r="P66" s="83"/>
      <c r="Q66" s="83"/>
      <c r="R66" s="83"/>
      <c r="S66" s="83"/>
      <c r="T66" s="83"/>
      <c r="U66" s="83"/>
    </row>
    <row r="67" spans="1:21" x14ac:dyDescent="0.25">
      <c r="A67" s="83"/>
      <c r="B67" s="83"/>
      <c r="C67" s="83"/>
      <c r="D67" s="83"/>
      <c r="E67" s="83"/>
      <c r="F67" s="83"/>
      <c r="G67" s="83"/>
      <c r="H67" s="83"/>
      <c r="I67" s="83"/>
      <c r="J67" s="83"/>
      <c r="K67" s="83"/>
      <c r="L67" s="83"/>
      <c r="M67" s="83"/>
      <c r="N67" s="83"/>
      <c r="O67" s="83"/>
      <c r="P67" s="83"/>
      <c r="Q67" s="83"/>
      <c r="R67" s="83"/>
      <c r="S67" s="83"/>
      <c r="T67" s="83"/>
      <c r="U67" s="83"/>
    </row>
    <row r="68" spans="1:21" x14ac:dyDescent="0.25">
      <c r="A68" s="83"/>
      <c r="B68" s="83"/>
      <c r="C68" s="83"/>
      <c r="D68" s="83"/>
      <c r="E68" s="83"/>
      <c r="F68" s="83"/>
      <c r="G68" s="83"/>
      <c r="H68" s="83"/>
      <c r="I68" s="83"/>
      <c r="J68" s="83"/>
      <c r="K68" s="83"/>
      <c r="L68" s="83"/>
      <c r="M68" s="83"/>
      <c r="N68" s="83"/>
      <c r="O68" s="83"/>
      <c r="P68" s="83"/>
      <c r="Q68" s="83"/>
      <c r="R68" s="83"/>
      <c r="S68" s="83"/>
      <c r="T68" s="83"/>
      <c r="U68" s="83"/>
    </row>
    <row r="69" spans="1:21" x14ac:dyDescent="0.25">
      <c r="A69" s="83"/>
      <c r="B69" s="83"/>
      <c r="C69" s="83"/>
      <c r="D69" s="83"/>
      <c r="E69" s="83"/>
      <c r="F69" s="83"/>
      <c r="G69" s="83"/>
      <c r="H69" s="83"/>
      <c r="I69" s="83"/>
      <c r="J69" s="83"/>
      <c r="K69" s="83"/>
      <c r="L69" s="83"/>
      <c r="M69" s="83"/>
      <c r="N69" s="83"/>
      <c r="O69" s="83"/>
      <c r="P69" s="83"/>
      <c r="Q69" s="83"/>
      <c r="R69" s="83"/>
      <c r="S69" s="83"/>
      <c r="T69" s="83"/>
      <c r="U69" s="83"/>
    </row>
    <row r="70" spans="1:21" x14ac:dyDescent="0.25">
      <c r="A70" s="83"/>
      <c r="B70" s="83"/>
      <c r="C70" s="83"/>
      <c r="D70" s="83"/>
      <c r="E70" s="83"/>
      <c r="F70" s="83"/>
      <c r="G70" s="83"/>
      <c r="H70" s="83"/>
      <c r="I70" s="83"/>
      <c r="J70" s="83"/>
      <c r="K70" s="83"/>
      <c r="L70" s="83"/>
      <c r="M70" s="83"/>
      <c r="N70" s="83"/>
      <c r="O70" s="83"/>
      <c r="P70" s="83"/>
      <c r="Q70" s="83"/>
      <c r="R70" s="83"/>
      <c r="S70" s="83"/>
      <c r="T70" s="83"/>
      <c r="U70" s="83"/>
    </row>
    <row r="71" spans="1:21" x14ac:dyDescent="0.25">
      <c r="A71" s="83"/>
      <c r="B71" s="83"/>
      <c r="C71" s="83"/>
      <c r="D71" s="83"/>
      <c r="E71" s="83"/>
      <c r="F71" s="83"/>
      <c r="G71" s="83"/>
      <c r="H71" s="83"/>
      <c r="I71" s="83"/>
      <c r="J71" s="83"/>
      <c r="K71" s="83"/>
      <c r="L71" s="83"/>
      <c r="M71" s="83"/>
      <c r="N71" s="83"/>
      <c r="O71" s="83"/>
      <c r="P71" s="83"/>
      <c r="Q71" s="83"/>
      <c r="R71" s="83"/>
      <c r="S71" s="83"/>
      <c r="T71" s="83"/>
      <c r="U71" s="83"/>
    </row>
    <row r="72" spans="1:21" x14ac:dyDescent="0.25">
      <c r="A72" s="83"/>
      <c r="B72" s="83"/>
      <c r="C72" s="83"/>
      <c r="D72" s="83"/>
      <c r="E72" s="83"/>
      <c r="F72" s="83"/>
      <c r="G72" s="83"/>
      <c r="H72" s="83"/>
      <c r="I72" s="83"/>
      <c r="J72" s="83"/>
      <c r="K72" s="83"/>
      <c r="L72" s="83"/>
      <c r="M72" s="83"/>
      <c r="N72" s="83"/>
      <c r="O72" s="83"/>
      <c r="P72" s="83"/>
      <c r="Q72" s="83"/>
      <c r="R72" s="83"/>
      <c r="S72" s="83"/>
      <c r="T72" s="83"/>
      <c r="U72" s="83"/>
    </row>
    <row r="73" spans="1:21" x14ac:dyDescent="0.25">
      <c r="A73" s="83"/>
      <c r="B73" s="83"/>
      <c r="C73" s="83"/>
      <c r="D73" s="83"/>
      <c r="E73" s="83"/>
      <c r="F73" s="83"/>
      <c r="G73" s="83"/>
      <c r="H73" s="83"/>
      <c r="I73" s="83"/>
      <c r="J73" s="83"/>
      <c r="K73" s="83"/>
      <c r="L73" s="83"/>
      <c r="M73" s="83"/>
      <c r="N73" s="83"/>
      <c r="O73" s="83"/>
      <c r="P73" s="83"/>
      <c r="Q73" s="83"/>
      <c r="R73" s="83"/>
      <c r="S73" s="83"/>
      <c r="T73" s="83"/>
      <c r="U73" s="83"/>
    </row>
    <row r="74" spans="1:21" x14ac:dyDescent="0.25">
      <c r="A74" s="83"/>
      <c r="B74" s="83"/>
      <c r="C74" s="83"/>
      <c r="D74" s="83"/>
      <c r="E74" s="83"/>
      <c r="F74" s="83"/>
      <c r="G74" s="83"/>
      <c r="H74" s="83"/>
      <c r="I74" s="83"/>
      <c r="J74" s="83"/>
      <c r="K74" s="83"/>
      <c r="L74" s="83"/>
      <c r="M74" s="83"/>
      <c r="N74" s="83"/>
      <c r="O74" s="83"/>
      <c r="P74" s="83"/>
      <c r="Q74" s="83"/>
      <c r="R74" s="83"/>
      <c r="S74" s="83"/>
      <c r="T74" s="83"/>
      <c r="U74" s="83"/>
    </row>
    <row r="75" spans="1:21" x14ac:dyDescent="0.25">
      <c r="A75" s="83"/>
      <c r="B75" s="83"/>
      <c r="C75" s="83"/>
      <c r="D75" s="83"/>
      <c r="E75" s="83"/>
      <c r="F75" s="83"/>
      <c r="G75" s="83"/>
      <c r="H75" s="83"/>
      <c r="I75" s="83"/>
      <c r="J75" s="83"/>
      <c r="K75" s="83"/>
      <c r="L75" s="83"/>
      <c r="M75" s="83"/>
      <c r="N75" s="83"/>
      <c r="O75" s="83"/>
      <c r="P75" s="83"/>
      <c r="Q75" s="83"/>
      <c r="R75" s="83"/>
      <c r="S75" s="83"/>
      <c r="T75" s="83"/>
      <c r="U75" s="83"/>
    </row>
    <row r="76" spans="1:21" x14ac:dyDescent="0.25">
      <c r="A76" s="83"/>
      <c r="B76" s="83"/>
      <c r="C76" s="83"/>
      <c r="D76" s="83"/>
      <c r="E76" s="83"/>
      <c r="F76" s="83"/>
      <c r="G76" s="83"/>
      <c r="H76" s="83"/>
      <c r="I76" s="83"/>
      <c r="J76" s="83"/>
      <c r="K76" s="83"/>
      <c r="L76" s="83"/>
      <c r="M76" s="83"/>
      <c r="N76" s="83"/>
      <c r="O76" s="83"/>
      <c r="P76" s="83"/>
      <c r="Q76" s="83"/>
      <c r="R76" s="83"/>
      <c r="S76" s="83"/>
      <c r="T76" s="83"/>
      <c r="U76" s="83"/>
    </row>
    <row r="77" spans="1:21" x14ac:dyDescent="0.25">
      <c r="A77" s="83"/>
      <c r="B77" s="83"/>
      <c r="C77" s="83"/>
      <c r="D77" s="83"/>
      <c r="E77" s="83"/>
      <c r="F77" s="83"/>
      <c r="G77" s="83"/>
      <c r="H77" s="83"/>
      <c r="I77" s="83"/>
      <c r="J77" s="83"/>
      <c r="K77" s="83"/>
      <c r="L77" s="83"/>
      <c r="M77" s="83"/>
      <c r="N77" s="83"/>
      <c r="O77" s="83"/>
      <c r="P77" s="83"/>
      <c r="Q77" s="83"/>
      <c r="R77" s="83"/>
      <c r="S77" s="83"/>
      <c r="T77" s="83"/>
      <c r="U77" s="83"/>
    </row>
    <row r="78" spans="1:21" x14ac:dyDescent="0.25">
      <c r="A78" s="83"/>
      <c r="B78" s="83"/>
      <c r="C78" s="83"/>
      <c r="D78" s="83"/>
      <c r="E78" s="83"/>
      <c r="F78" s="83"/>
      <c r="G78" s="83"/>
      <c r="H78" s="83"/>
      <c r="I78" s="83"/>
      <c r="J78" s="83"/>
      <c r="K78" s="83"/>
      <c r="L78" s="83"/>
      <c r="M78" s="83"/>
      <c r="N78" s="83"/>
      <c r="O78" s="83"/>
      <c r="P78" s="83"/>
      <c r="Q78" s="83"/>
      <c r="R78" s="83"/>
      <c r="S78" s="83"/>
      <c r="T78" s="83"/>
      <c r="U78" s="83"/>
    </row>
    <row r="79" spans="1:21" x14ac:dyDescent="0.25">
      <c r="A79" s="83"/>
      <c r="B79" s="83"/>
      <c r="C79" s="83"/>
      <c r="D79" s="83"/>
      <c r="E79" s="83"/>
      <c r="F79" s="83"/>
      <c r="G79" s="83"/>
      <c r="H79" s="83"/>
      <c r="I79" s="83"/>
      <c r="J79" s="83"/>
      <c r="K79" s="83"/>
      <c r="L79" s="83"/>
      <c r="M79" s="83"/>
      <c r="N79" s="83"/>
      <c r="O79" s="83"/>
      <c r="P79" s="83"/>
      <c r="Q79" s="83"/>
      <c r="R79" s="83"/>
      <c r="S79" s="83"/>
      <c r="T79" s="83"/>
      <c r="U79" s="83"/>
    </row>
    <row r="80" spans="1:21" x14ac:dyDescent="0.25">
      <c r="A80" s="83"/>
      <c r="B80" s="83"/>
      <c r="C80" s="83"/>
      <c r="D80" s="83"/>
      <c r="E80" s="83"/>
      <c r="F80" s="83"/>
      <c r="G80" s="83"/>
      <c r="H80" s="83"/>
      <c r="I80" s="83"/>
      <c r="J80" s="83"/>
      <c r="K80" s="83"/>
      <c r="L80" s="83"/>
      <c r="M80" s="83"/>
      <c r="N80" s="83"/>
      <c r="O80" s="83"/>
      <c r="P80" s="83"/>
      <c r="Q80" s="83"/>
      <c r="R80" s="83"/>
      <c r="S80" s="83"/>
      <c r="T80" s="83"/>
      <c r="U80" s="83"/>
    </row>
    <row r="81" spans="1:21" x14ac:dyDescent="0.25">
      <c r="A81" s="83"/>
      <c r="B81" s="83"/>
      <c r="C81" s="83"/>
      <c r="D81" s="83"/>
      <c r="E81" s="83"/>
      <c r="F81" s="83"/>
      <c r="G81" s="83"/>
      <c r="H81" s="83"/>
      <c r="I81" s="83"/>
      <c r="J81" s="83"/>
      <c r="K81" s="83"/>
      <c r="L81" s="83"/>
      <c r="M81" s="83"/>
      <c r="N81" s="83"/>
      <c r="O81" s="83"/>
      <c r="P81" s="83"/>
      <c r="Q81" s="83"/>
      <c r="R81" s="83"/>
      <c r="S81" s="83"/>
      <c r="T81" s="83"/>
      <c r="U81" s="83"/>
    </row>
    <row r="82" spans="1:21" x14ac:dyDescent="0.25">
      <c r="A82" s="83"/>
      <c r="B82" s="83"/>
      <c r="C82" s="83"/>
      <c r="D82" s="83"/>
      <c r="E82" s="83"/>
      <c r="F82" s="83"/>
      <c r="G82" s="83"/>
      <c r="H82" s="83"/>
      <c r="I82" s="83"/>
      <c r="J82" s="83"/>
      <c r="K82" s="83"/>
      <c r="L82" s="83"/>
      <c r="M82" s="83"/>
      <c r="N82" s="83"/>
      <c r="O82" s="83"/>
      <c r="P82" s="83"/>
      <c r="Q82" s="83"/>
      <c r="R82" s="83"/>
      <c r="S82" s="83"/>
      <c r="T82" s="83"/>
      <c r="U82" s="83"/>
    </row>
    <row r="83" spans="1:21" x14ac:dyDescent="0.25">
      <c r="A83" s="83"/>
      <c r="B83" s="83"/>
      <c r="C83" s="83"/>
      <c r="D83" s="83"/>
      <c r="E83" s="83"/>
      <c r="F83" s="83"/>
      <c r="G83" s="83"/>
      <c r="H83" s="83"/>
      <c r="I83" s="83"/>
      <c r="J83" s="83"/>
      <c r="K83" s="83"/>
      <c r="L83" s="83"/>
      <c r="M83" s="83"/>
      <c r="N83" s="83"/>
      <c r="O83" s="83"/>
      <c r="P83" s="83"/>
      <c r="Q83" s="83"/>
      <c r="R83" s="83"/>
      <c r="S83" s="83"/>
      <c r="T83" s="83"/>
      <c r="U83" s="83"/>
    </row>
    <row r="84" spans="1:21" x14ac:dyDescent="0.25">
      <c r="A84" s="83"/>
      <c r="B84" s="83"/>
      <c r="C84" s="83"/>
      <c r="D84" s="83"/>
      <c r="E84" s="83"/>
      <c r="F84" s="83"/>
      <c r="G84" s="83"/>
      <c r="H84" s="83"/>
      <c r="I84" s="83"/>
      <c r="J84" s="83"/>
      <c r="K84" s="83"/>
      <c r="L84" s="83"/>
      <c r="M84" s="83"/>
      <c r="N84" s="83"/>
      <c r="O84" s="83"/>
      <c r="P84" s="83"/>
      <c r="Q84" s="83"/>
      <c r="R84" s="83"/>
      <c r="S84" s="83"/>
      <c r="T84" s="83"/>
      <c r="U84" s="83"/>
    </row>
    <row r="85" spans="1:21" x14ac:dyDescent="0.25">
      <c r="A85" s="83"/>
      <c r="B85" s="83"/>
      <c r="C85" s="83"/>
      <c r="D85" s="83"/>
      <c r="E85" s="83"/>
      <c r="F85" s="83"/>
      <c r="G85" s="83"/>
      <c r="H85" s="83"/>
      <c r="I85" s="83"/>
      <c r="J85" s="83"/>
      <c r="K85" s="83"/>
      <c r="L85" s="83"/>
      <c r="M85" s="83"/>
      <c r="N85" s="83"/>
      <c r="O85" s="83"/>
      <c r="P85" s="83"/>
      <c r="Q85" s="83"/>
      <c r="R85" s="83"/>
      <c r="S85" s="83"/>
      <c r="T85" s="83"/>
      <c r="U85" s="83"/>
    </row>
    <row r="86" spans="1:21" x14ac:dyDescent="0.25">
      <c r="A86" s="83"/>
      <c r="B86" s="83"/>
      <c r="C86" s="83"/>
      <c r="D86" s="83"/>
      <c r="E86" s="83"/>
      <c r="F86" s="83"/>
      <c r="G86" s="83"/>
      <c r="H86" s="83"/>
      <c r="I86" s="83"/>
      <c r="J86" s="83"/>
      <c r="K86" s="83"/>
      <c r="L86" s="83"/>
      <c r="M86" s="83"/>
      <c r="N86" s="83"/>
      <c r="O86" s="83"/>
      <c r="P86" s="83"/>
      <c r="Q86" s="83"/>
      <c r="R86" s="83"/>
      <c r="S86" s="83"/>
      <c r="T86" s="83"/>
      <c r="U86" s="83"/>
    </row>
    <row r="87" spans="1:21" x14ac:dyDescent="0.25">
      <c r="A87" s="83"/>
      <c r="B87" s="83"/>
      <c r="C87" s="83"/>
      <c r="D87" s="83"/>
      <c r="E87" s="83"/>
      <c r="F87" s="83"/>
      <c r="G87" s="83"/>
      <c r="H87" s="83"/>
      <c r="I87" s="83"/>
      <c r="J87" s="83"/>
      <c r="K87" s="83"/>
      <c r="L87" s="83"/>
      <c r="M87" s="83"/>
      <c r="N87" s="83"/>
      <c r="O87" s="83"/>
      <c r="P87" s="83"/>
      <c r="Q87" s="83"/>
      <c r="R87" s="83"/>
      <c r="S87" s="83"/>
      <c r="T87" s="83"/>
      <c r="U87" s="83"/>
    </row>
    <row r="88" spans="1:21" x14ac:dyDescent="0.25">
      <c r="A88" s="83"/>
      <c r="B88" s="83"/>
      <c r="C88" s="83"/>
      <c r="D88" s="83"/>
      <c r="E88" s="83"/>
      <c r="F88" s="83"/>
      <c r="G88" s="83"/>
      <c r="H88" s="83"/>
      <c r="I88" s="83"/>
      <c r="J88" s="83"/>
      <c r="K88" s="83"/>
      <c r="L88" s="83"/>
      <c r="M88" s="83"/>
      <c r="N88" s="83"/>
      <c r="O88" s="83"/>
      <c r="P88" s="83"/>
      <c r="Q88" s="83"/>
      <c r="R88" s="83"/>
      <c r="S88" s="83"/>
      <c r="T88" s="83"/>
      <c r="U88" s="83"/>
    </row>
    <row r="89" spans="1:21" x14ac:dyDescent="0.25">
      <c r="A89" s="83"/>
      <c r="B89" s="83"/>
      <c r="C89" s="83"/>
      <c r="D89" s="83"/>
      <c r="E89" s="83"/>
      <c r="F89" s="83"/>
      <c r="G89" s="83"/>
      <c r="H89" s="83"/>
      <c r="I89" s="83"/>
      <c r="J89" s="83"/>
      <c r="K89" s="83"/>
      <c r="L89" s="83"/>
      <c r="M89" s="83"/>
      <c r="N89" s="83"/>
      <c r="O89" s="83"/>
      <c r="P89" s="83"/>
      <c r="Q89" s="83"/>
      <c r="R89" s="83"/>
      <c r="S89" s="83"/>
      <c r="T89" s="83"/>
      <c r="U89" s="83"/>
    </row>
    <row r="90" spans="1:21" x14ac:dyDescent="0.25">
      <c r="A90" s="83"/>
      <c r="B90" s="83"/>
      <c r="C90" s="83"/>
      <c r="D90" s="83"/>
      <c r="E90" s="83"/>
      <c r="F90" s="83"/>
      <c r="G90" s="83"/>
      <c r="H90" s="83"/>
      <c r="I90" s="83"/>
      <c r="J90" s="83"/>
      <c r="K90" s="83"/>
      <c r="L90" s="83"/>
      <c r="M90" s="83"/>
      <c r="N90" s="83"/>
      <c r="O90" s="83"/>
      <c r="P90" s="83"/>
      <c r="Q90" s="83"/>
      <c r="R90" s="83"/>
      <c r="S90" s="83"/>
      <c r="T90" s="83"/>
      <c r="U90" s="83"/>
    </row>
    <row r="91" spans="1:21" x14ac:dyDescent="0.25">
      <c r="A91" s="83"/>
      <c r="B91" s="83"/>
      <c r="C91" s="83"/>
      <c r="D91" s="83"/>
      <c r="E91" s="83"/>
      <c r="F91" s="83"/>
      <c r="G91" s="83"/>
      <c r="H91" s="83"/>
      <c r="I91" s="83"/>
      <c r="J91" s="83"/>
      <c r="K91" s="83"/>
      <c r="L91" s="83"/>
      <c r="M91" s="83"/>
      <c r="N91" s="83"/>
      <c r="O91" s="83"/>
      <c r="P91" s="83"/>
      <c r="Q91" s="83"/>
      <c r="R91" s="83"/>
      <c r="S91" s="83"/>
      <c r="T91" s="83"/>
      <c r="U91" s="83"/>
    </row>
    <row r="92" spans="1:21" x14ac:dyDescent="0.25">
      <c r="A92" s="83"/>
      <c r="B92" s="83"/>
      <c r="C92" s="83"/>
      <c r="D92" s="83"/>
      <c r="E92" s="83"/>
      <c r="F92" s="83"/>
      <c r="G92" s="83"/>
      <c r="H92" s="83"/>
      <c r="I92" s="83"/>
      <c r="J92" s="83"/>
      <c r="K92" s="83"/>
      <c r="L92" s="83"/>
      <c r="M92" s="83"/>
      <c r="N92" s="83"/>
      <c r="O92" s="83"/>
      <c r="P92" s="83"/>
      <c r="Q92" s="83"/>
      <c r="R92" s="83"/>
      <c r="S92" s="83"/>
      <c r="T92" s="83"/>
      <c r="U92" s="83"/>
    </row>
    <row r="93" spans="1:21" x14ac:dyDescent="0.25">
      <c r="A93" s="83"/>
      <c r="B93" s="83"/>
      <c r="C93" s="83"/>
      <c r="D93" s="83"/>
      <c r="E93" s="83"/>
      <c r="F93" s="83"/>
      <c r="G93" s="83"/>
      <c r="H93" s="83"/>
      <c r="I93" s="83"/>
      <c r="J93" s="83"/>
      <c r="K93" s="83"/>
      <c r="L93" s="83"/>
      <c r="M93" s="83"/>
      <c r="N93" s="83"/>
      <c r="O93" s="83"/>
      <c r="P93" s="83"/>
      <c r="Q93" s="83"/>
      <c r="R93" s="83"/>
      <c r="S93" s="83"/>
      <c r="T93" s="83"/>
      <c r="U93" s="83"/>
    </row>
    <row r="94" spans="1:21" x14ac:dyDescent="0.25">
      <c r="A94" s="83"/>
      <c r="B94" s="83"/>
      <c r="C94" s="83"/>
      <c r="D94" s="83"/>
      <c r="E94" s="83"/>
      <c r="F94" s="83"/>
      <c r="G94" s="83"/>
      <c r="H94" s="83"/>
      <c r="I94" s="83"/>
      <c r="J94" s="83"/>
      <c r="K94" s="83"/>
      <c r="L94" s="83"/>
      <c r="M94" s="83"/>
      <c r="N94" s="83"/>
      <c r="O94" s="83"/>
      <c r="P94" s="83"/>
      <c r="Q94" s="83"/>
      <c r="R94" s="83"/>
      <c r="S94" s="83"/>
      <c r="T94" s="83"/>
      <c r="U94" s="83"/>
    </row>
    <row r="95" spans="1:21" x14ac:dyDescent="0.25">
      <c r="A95" s="83"/>
      <c r="B95" s="83"/>
      <c r="C95" s="83"/>
      <c r="D95" s="83"/>
      <c r="E95" s="83"/>
      <c r="F95" s="83"/>
      <c r="G95" s="83"/>
      <c r="H95" s="83"/>
      <c r="I95" s="83"/>
      <c r="J95" s="83"/>
      <c r="K95" s="83"/>
      <c r="L95" s="83"/>
      <c r="M95" s="83"/>
      <c r="N95" s="83"/>
      <c r="O95" s="83"/>
      <c r="P95" s="83"/>
      <c r="Q95" s="83"/>
      <c r="R95" s="83"/>
      <c r="S95" s="83"/>
      <c r="T95" s="83"/>
      <c r="U95" s="83"/>
    </row>
    <row r="96" spans="1:21" x14ac:dyDescent="0.25">
      <c r="A96" s="83"/>
      <c r="B96" s="83"/>
      <c r="C96" s="83"/>
      <c r="D96" s="83"/>
      <c r="E96" s="83"/>
      <c r="F96" s="83"/>
      <c r="G96" s="83"/>
      <c r="H96" s="83"/>
      <c r="I96" s="83"/>
      <c r="J96" s="83"/>
      <c r="K96" s="83"/>
      <c r="L96" s="83"/>
      <c r="M96" s="83"/>
      <c r="N96" s="83"/>
      <c r="O96" s="83"/>
      <c r="P96" s="83"/>
      <c r="Q96" s="83"/>
      <c r="R96" s="83"/>
      <c r="S96" s="83"/>
      <c r="T96" s="83"/>
      <c r="U96" s="83"/>
    </row>
    <row r="97" spans="1:21" x14ac:dyDescent="0.25">
      <c r="A97" s="83"/>
      <c r="B97" s="83"/>
      <c r="C97" s="83"/>
      <c r="D97" s="83"/>
      <c r="E97" s="83"/>
      <c r="F97" s="83"/>
      <c r="G97" s="83"/>
      <c r="H97" s="83"/>
      <c r="I97" s="83"/>
      <c r="J97" s="83"/>
      <c r="K97" s="83"/>
      <c r="L97" s="83"/>
      <c r="M97" s="83"/>
      <c r="N97" s="83"/>
      <c r="O97" s="83"/>
      <c r="P97" s="83"/>
      <c r="Q97" s="83"/>
      <c r="R97" s="83"/>
      <c r="S97" s="83"/>
      <c r="T97" s="83"/>
      <c r="U97" s="83"/>
    </row>
    <row r="98" spans="1:21" x14ac:dyDescent="0.25">
      <c r="A98" s="83"/>
      <c r="B98" s="83"/>
      <c r="C98" s="83"/>
      <c r="D98" s="83"/>
      <c r="E98" s="83"/>
      <c r="F98" s="83"/>
      <c r="G98" s="83"/>
      <c r="H98" s="83"/>
      <c r="I98" s="83"/>
      <c r="J98" s="83"/>
      <c r="K98" s="83"/>
      <c r="L98" s="83"/>
      <c r="M98" s="83"/>
      <c r="N98" s="83"/>
      <c r="O98" s="83"/>
      <c r="P98" s="83"/>
      <c r="Q98" s="83"/>
      <c r="R98" s="83"/>
      <c r="S98" s="83"/>
      <c r="T98" s="83"/>
      <c r="U98" s="83"/>
    </row>
    <row r="99" spans="1:21" x14ac:dyDescent="0.25">
      <c r="A99" s="83"/>
      <c r="B99" s="83"/>
      <c r="C99" s="83"/>
      <c r="D99" s="83"/>
      <c r="E99" s="83"/>
      <c r="F99" s="83"/>
      <c r="G99" s="83"/>
      <c r="H99" s="83"/>
      <c r="I99" s="83"/>
      <c r="J99" s="83"/>
      <c r="K99" s="83"/>
      <c r="L99" s="83"/>
      <c r="M99" s="83"/>
      <c r="N99" s="83"/>
      <c r="O99" s="83"/>
      <c r="P99" s="83"/>
      <c r="Q99" s="83"/>
      <c r="R99" s="83"/>
      <c r="S99" s="83"/>
      <c r="T99" s="83"/>
      <c r="U99" s="83"/>
    </row>
    <row r="100" spans="1:21" x14ac:dyDescent="0.25">
      <c r="A100" s="83"/>
      <c r="B100" s="83"/>
      <c r="C100" s="83"/>
      <c r="D100" s="83"/>
      <c r="E100" s="83"/>
      <c r="F100" s="83"/>
      <c r="G100" s="83"/>
      <c r="H100" s="83"/>
      <c r="I100" s="83"/>
      <c r="J100" s="83"/>
      <c r="K100" s="83"/>
      <c r="L100" s="83"/>
      <c r="M100" s="83"/>
      <c r="N100" s="83"/>
      <c r="O100" s="83"/>
      <c r="P100" s="83"/>
      <c r="Q100" s="83"/>
      <c r="R100" s="83"/>
      <c r="S100" s="83"/>
      <c r="T100" s="83"/>
      <c r="U100" s="83"/>
    </row>
    <row r="101" spans="1:21" x14ac:dyDescent="0.25">
      <c r="A101" s="83"/>
      <c r="B101" s="83"/>
      <c r="C101" s="83"/>
      <c r="D101" s="83"/>
      <c r="E101" s="83"/>
      <c r="F101" s="83"/>
      <c r="G101" s="83"/>
      <c r="H101" s="83"/>
      <c r="I101" s="83"/>
      <c r="J101" s="83"/>
      <c r="K101" s="83"/>
      <c r="L101" s="83"/>
      <c r="M101" s="83"/>
      <c r="N101" s="83"/>
      <c r="O101" s="83"/>
      <c r="P101" s="83"/>
      <c r="Q101" s="83"/>
      <c r="R101" s="83"/>
      <c r="S101" s="83"/>
      <c r="T101" s="83"/>
      <c r="U101" s="83"/>
    </row>
    <row r="102" spans="1:21" x14ac:dyDescent="0.25">
      <c r="A102" s="83"/>
      <c r="B102" s="83"/>
      <c r="C102" s="83"/>
      <c r="D102" s="83"/>
      <c r="E102" s="83"/>
      <c r="F102" s="83"/>
      <c r="G102" s="83"/>
      <c r="H102" s="83"/>
      <c r="I102" s="83"/>
      <c r="J102" s="83"/>
      <c r="K102" s="83"/>
      <c r="L102" s="83"/>
      <c r="M102" s="83"/>
      <c r="N102" s="83"/>
      <c r="O102" s="83"/>
      <c r="P102" s="83"/>
      <c r="Q102" s="83"/>
      <c r="R102" s="83"/>
      <c r="S102" s="83"/>
      <c r="T102" s="83"/>
      <c r="U102" s="83"/>
    </row>
    <row r="103" spans="1:21" x14ac:dyDescent="0.25">
      <c r="A103" s="83"/>
      <c r="B103" s="83"/>
      <c r="C103" s="83"/>
      <c r="D103" s="83"/>
      <c r="E103" s="83"/>
      <c r="F103" s="83"/>
      <c r="G103" s="83"/>
      <c r="H103" s="83"/>
      <c r="I103" s="83"/>
      <c r="J103" s="83"/>
      <c r="K103" s="83"/>
      <c r="L103" s="83"/>
      <c r="M103" s="83"/>
      <c r="N103" s="83"/>
      <c r="O103" s="83"/>
      <c r="P103" s="83"/>
      <c r="Q103" s="83"/>
      <c r="R103" s="83"/>
      <c r="S103" s="83"/>
      <c r="T103" s="83"/>
      <c r="U103" s="83"/>
    </row>
    <row r="104" spans="1:21" x14ac:dyDescent="0.25">
      <c r="A104" s="83"/>
      <c r="B104" s="83"/>
      <c r="C104" s="83"/>
      <c r="D104" s="83"/>
      <c r="E104" s="83"/>
      <c r="F104" s="83"/>
      <c r="G104" s="83"/>
      <c r="H104" s="83"/>
      <c r="I104" s="83"/>
      <c r="J104" s="83"/>
      <c r="K104" s="83"/>
      <c r="L104" s="83"/>
      <c r="M104" s="83"/>
      <c r="N104" s="83"/>
      <c r="O104" s="83"/>
      <c r="P104" s="83"/>
      <c r="Q104" s="83"/>
      <c r="R104" s="83"/>
      <c r="S104" s="83"/>
      <c r="T104" s="83"/>
      <c r="U104" s="83"/>
    </row>
    <row r="105" spans="1:21" x14ac:dyDescent="0.25">
      <c r="A105" s="83"/>
      <c r="B105" s="83"/>
      <c r="C105" s="83"/>
      <c r="D105" s="83"/>
      <c r="E105" s="83"/>
      <c r="F105" s="83"/>
      <c r="G105" s="83"/>
      <c r="H105" s="83"/>
      <c r="I105" s="83"/>
      <c r="J105" s="83"/>
      <c r="K105" s="83"/>
      <c r="L105" s="83"/>
      <c r="M105" s="83"/>
      <c r="N105" s="83"/>
      <c r="O105" s="83"/>
      <c r="P105" s="83"/>
      <c r="Q105" s="83"/>
      <c r="R105" s="83"/>
      <c r="S105" s="83"/>
      <c r="T105" s="83"/>
      <c r="U105" s="83"/>
    </row>
    <row r="106" spans="1:21" x14ac:dyDescent="0.25">
      <c r="A106" s="83"/>
      <c r="B106" s="83"/>
      <c r="C106" s="83"/>
      <c r="D106" s="83"/>
      <c r="E106" s="83"/>
      <c r="F106" s="83"/>
      <c r="G106" s="83"/>
      <c r="H106" s="83"/>
      <c r="I106" s="83"/>
      <c r="J106" s="83"/>
      <c r="K106" s="83"/>
      <c r="L106" s="83"/>
      <c r="M106" s="83"/>
      <c r="N106" s="83"/>
      <c r="O106" s="83"/>
      <c r="P106" s="83"/>
      <c r="Q106" s="83"/>
      <c r="R106" s="83"/>
      <c r="S106" s="83"/>
      <c r="T106" s="83"/>
      <c r="U106" s="83"/>
    </row>
    <row r="107" spans="1:21" x14ac:dyDescent="0.25">
      <c r="A107" s="83"/>
      <c r="B107" s="83"/>
      <c r="C107" s="83"/>
      <c r="D107" s="83"/>
      <c r="E107" s="83"/>
      <c r="F107" s="83"/>
      <c r="G107" s="83"/>
      <c r="H107" s="83"/>
      <c r="I107" s="83"/>
      <c r="J107" s="83"/>
      <c r="K107" s="83"/>
      <c r="L107" s="83"/>
      <c r="M107" s="83"/>
      <c r="N107" s="83"/>
      <c r="O107" s="83"/>
      <c r="P107" s="83"/>
      <c r="Q107" s="83"/>
      <c r="R107" s="83"/>
      <c r="S107" s="83"/>
      <c r="T107" s="83"/>
      <c r="U107" s="83"/>
    </row>
    <row r="108" spans="1:21" x14ac:dyDescent="0.25">
      <c r="A108" s="83"/>
      <c r="B108" s="83"/>
      <c r="C108" s="83"/>
      <c r="D108" s="83"/>
      <c r="E108" s="83"/>
      <c r="F108" s="83"/>
      <c r="G108" s="83"/>
      <c r="H108" s="83"/>
      <c r="I108" s="83"/>
      <c r="J108" s="83"/>
      <c r="K108" s="83"/>
      <c r="L108" s="83"/>
      <c r="M108" s="83"/>
      <c r="N108" s="83"/>
      <c r="O108" s="83"/>
      <c r="P108" s="83"/>
      <c r="Q108" s="83"/>
      <c r="R108" s="83"/>
      <c r="S108" s="83"/>
      <c r="T108" s="83"/>
      <c r="U108" s="83"/>
    </row>
    <row r="109" spans="1:21" x14ac:dyDescent="0.25">
      <c r="A109" s="83"/>
      <c r="B109" s="83"/>
      <c r="C109" s="83"/>
      <c r="D109" s="83"/>
      <c r="E109" s="83"/>
      <c r="F109" s="83"/>
      <c r="G109" s="83"/>
      <c r="H109" s="83"/>
      <c r="I109" s="83"/>
      <c r="J109" s="83"/>
      <c r="K109" s="83"/>
      <c r="L109" s="83"/>
      <c r="M109" s="83"/>
      <c r="N109" s="83"/>
      <c r="O109" s="83"/>
      <c r="P109" s="83"/>
      <c r="Q109" s="83"/>
      <c r="R109" s="83"/>
      <c r="S109" s="83"/>
      <c r="T109" s="83"/>
      <c r="U109" s="83"/>
    </row>
    <row r="110" spans="1:21" x14ac:dyDescent="0.25">
      <c r="A110" s="83"/>
      <c r="B110" s="83"/>
      <c r="C110" s="83"/>
      <c r="D110" s="83"/>
      <c r="E110" s="83"/>
      <c r="F110" s="83"/>
      <c r="G110" s="83"/>
      <c r="H110" s="83"/>
      <c r="I110" s="83"/>
      <c r="J110" s="83"/>
      <c r="K110" s="83"/>
      <c r="L110" s="83"/>
      <c r="M110" s="83"/>
      <c r="N110" s="83"/>
      <c r="O110" s="83"/>
      <c r="P110" s="83"/>
      <c r="Q110" s="83"/>
      <c r="R110" s="83"/>
      <c r="S110" s="83"/>
      <c r="T110" s="83"/>
      <c r="U110" s="83"/>
    </row>
    <row r="111" spans="1:21" x14ac:dyDescent="0.25">
      <c r="A111" s="83"/>
      <c r="B111" s="83"/>
      <c r="C111" s="83"/>
      <c r="D111" s="83"/>
      <c r="E111" s="83"/>
      <c r="F111" s="83"/>
      <c r="G111" s="83"/>
      <c r="H111" s="83"/>
      <c r="I111" s="83"/>
      <c r="J111" s="83"/>
      <c r="K111" s="83"/>
      <c r="L111" s="83"/>
      <c r="M111" s="83"/>
      <c r="N111" s="83"/>
      <c r="O111" s="83"/>
      <c r="P111" s="83"/>
      <c r="Q111" s="83"/>
      <c r="R111" s="83"/>
      <c r="S111" s="83"/>
      <c r="T111" s="83"/>
      <c r="U111" s="83"/>
    </row>
    <row r="112" spans="1:21" x14ac:dyDescent="0.25">
      <c r="A112" s="83"/>
      <c r="B112" s="83"/>
      <c r="C112" s="83"/>
      <c r="D112" s="83"/>
      <c r="E112" s="83"/>
      <c r="F112" s="83"/>
      <c r="G112" s="83"/>
      <c r="H112" s="83"/>
      <c r="I112" s="83"/>
      <c r="J112" s="83"/>
      <c r="K112" s="83"/>
      <c r="L112" s="83"/>
      <c r="M112" s="83"/>
      <c r="N112" s="83"/>
      <c r="O112" s="83"/>
      <c r="P112" s="83"/>
      <c r="Q112" s="83"/>
      <c r="R112" s="83"/>
      <c r="S112" s="83"/>
      <c r="T112" s="83"/>
      <c r="U112" s="83"/>
    </row>
    <row r="113" spans="1:21" x14ac:dyDescent="0.25">
      <c r="A113" s="83"/>
      <c r="B113" s="83"/>
      <c r="C113" s="83"/>
      <c r="D113" s="83"/>
      <c r="E113" s="83"/>
      <c r="F113" s="83"/>
      <c r="G113" s="83"/>
      <c r="H113" s="83"/>
      <c r="I113" s="83"/>
      <c r="J113" s="83"/>
      <c r="K113" s="83"/>
      <c r="L113" s="83"/>
      <c r="M113" s="83"/>
      <c r="N113" s="83"/>
      <c r="O113" s="83"/>
      <c r="P113" s="83"/>
      <c r="Q113" s="83"/>
      <c r="R113" s="83"/>
      <c r="S113" s="83"/>
      <c r="T113" s="83"/>
      <c r="U113" s="83"/>
    </row>
    <row r="114" spans="1:21" x14ac:dyDescent="0.25">
      <c r="A114" s="83"/>
      <c r="B114" s="83"/>
      <c r="C114" s="83"/>
      <c r="D114" s="83"/>
      <c r="E114" s="83"/>
      <c r="F114" s="83"/>
      <c r="G114" s="83"/>
      <c r="H114" s="83"/>
      <c r="I114" s="83"/>
      <c r="J114" s="83"/>
      <c r="K114" s="83"/>
      <c r="L114" s="83"/>
      <c r="M114" s="83"/>
      <c r="N114" s="83"/>
      <c r="O114" s="83"/>
      <c r="P114" s="83"/>
      <c r="Q114" s="83"/>
      <c r="R114" s="83"/>
      <c r="S114" s="83"/>
      <c r="T114" s="83"/>
      <c r="U114" s="83"/>
    </row>
    <row r="115" spans="1:21" x14ac:dyDescent="0.25">
      <c r="A115" s="83"/>
      <c r="B115" s="83"/>
      <c r="C115" s="83"/>
      <c r="D115" s="83"/>
      <c r="E115" s="83"/>
      <c r="F115" s="83"/>
      <c r="G115" s="83"/>
      <c r="H115" s="83"/>
      <c r="I115" s="83"/>
      <c r="J115" s="83"/>
      <c r="K115" s="83"/>
      <c r="L115" s="83"/>
      <c r="M115" s="83"/>
      <c r="N115" s="83"/>
      <c r="O115" s="83"/>
      <c r="P115" s="83"/>
      <c r="Q115" s="83"/>
      <c r="R115" s="83"/>
      <c r="S115" s="83"/>
      <c r="T115" s="83"/>
      <c r="U115" s="83"/>
    </row>
  </sheetData>
  <mergeCells count="47">
    <mergeCell ref="M55:T56"/>
    <mergeCell ref="C61:I61"/>
    <mergeCell ref="D54:G54"/>
    <mergeCell ref="B56:I56"/>
    <mergeCell ref="K6:L6"/>
    <mergeCell ref="D59:G59"/>
    <mergeCell ref="B44:I45"/>
    <mergeCell ref="M44:T45"/>
    <mergeCell ref="D48:G48"/>
    <mergeCell ref="M50:T50"/>
    <mergeCell ref="B51:I51"/>
    <mergeCell ref="M51:T51"/>
    <mergeCell ref="B35:I35"/>
    <mergeCell ref="M35:T35"/>
    <mergeCell ref="D38:G38"/>
    <mergeCell ref="O38:R38"/>
    <mergeCell ref="C40:I40"/>
    <mergeCell ref="N40:T40"/>
    <mergeCell ref="D31:G31"/>
    <mergeCell ref="O31:R31"/>
    <mergeCell ref="B33:I33"/>
    <mergeCell ref="M33:T33"/>
    <mergeCell ref="B34:I34"/>
    <mergeCell ref="M34:T34"/>
    <mergeCell ref="B26:I26"/>
    <mergeCell ref="M26:T26"/>
    <mergeCell ref="B27:I27"/>
    <mergeCell ref="M27:T27"/>
    <mergeCell ref="B28:I28"/>
    <mergeCell ref="M28:T28"/>
    <mergeCell ref="B20:I20"/>
    <mergeCell ref="M20:T20"/>
    <mergeCell ref="B21:I21"/>
    <mergeCell ref="M21:T21"/>
    <mergeCell ref="D24:G24"/>
    <mergeCell ref="O24:R24"/>
    <mergeCell ref="B13:I14"/>
    <mergeCell ref="M13:T14"/>
    <mergeCell ref="D17:G17"/>
    <mergeCell ref="O17:R17"/>
    <mergeCell ref="B19:I19"/>
    <mergeCell ref="M19:T19"/>
    <mergeCell ref="P7:P8"/>
    <mergeCell ref="G9:O10"/>
    <mergeCell ref="P9:P10"/>
    <mergeCell ref="G3:O4"/>
    <mergeCell ref="G7:O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2:S122"/>
  <sheetViews>
    <sheetView topLeftCell="B1" workbookViewId="0">
      <selection activeCell="I14" sqref="I14"/>
    </sheetView>
  </sheetViews>
  <sheetFormatPr baseColWidth="10" defaultRowHeight="15" x14ac:dyDescent="0.25"/>
  <cols>
    <col min="2" max="2" width="11.42578125" customWidth="1"/>
    <col min="4" max="4" width="73.140625" bestFit="1" customWidth="1"/>
  </cols>
  <sheetData>
    <row r="2" spans="2:19" x14ac:dyDescent="0.25">
      <c r="B2" s="5" t="s">
        <v>80</v>
      </c>
      <c r="C2" s="5"/>
      <c r="D2" s="5" t="str">
        <f>Eingabesheet!B3</f>
        <v>SYN</v>
      </c>
      <c r="F2" s="37" t="s">
        <v>40</v>
      </c>
      <c r="G2" s="37"/>
      <c r="H2" s="37" t="str">
        <f>Eingabesheet!M3</f>
        <v>CAT</v>
      </c>
    </row>
    <row r="3" spans="2:19" x14ac:dyDescent="0.25">
      <c r="B3" s="5"/>
      <c r="C3" s="5"/>
      <c r="D3" s="5" t="s">
        <v>56</v>
      </c>
      <c r="F3" s="37"/>
      <c r="G3" s="37"/>
      <c r="H3" s="37" t="s">
        <v>56</v>
      </c>
    </row>
    <row r="4" spans="2:19" x14ac:dyDescent="0.25">
      <c r="B4" s="5" t="str">
        <f>Eingabesheet!D7</f>
        <v>Modul SYN1</v>
      </c>
      <c r="C4" s="22" t="str">
        <f>Eingabesheet!A9</f>
        <v>SYN1-PV1</v>
      </c>
      <c r="D4" s="152" t="str">
        <f>IF(Eingabesheet!J9="","",Eingabesheet!J9)</f>
        <v/>
      </c>
      <c r="F4" s="37" t="str">
        <f>Eingabesheet!O7</f>
        <v>Modul CAT1</v>
      </c>
      <c r="G4" s="24" t="str">
        <f>Eingabesheet!L9</f>
        <v>CAT1-PV1</v>
      </c>
      <c r="H4" s="153" t="str">
        <f>IF(Eingabesheet!U9="","",Eingabesheet!U9)</f>
        <v/>
      </c>
    </row>
    <row r="5" spans="2:19" x14ac:dyDescent="0.25">
      <c r="B5" s="5"/>
      <c r="C5" s="22" t="str">
        <f>Eingabesheet!A10</f>
        <v>SYN1-PV2</v>
      </c>
      <c r="D5" s="152" t="str">
        <f>IF(Eingabesheet!J10="","",Eingabesheet!J10)</f>
        <v/>
      </c>
      <c r="F5" s="37"/>
      <c r="G5" s="24" t="str">
        <f>Eingabesheet!L10</f>
        <v>CAT1-PV2</v>
      </c>
      <c r="H5" s="153" t="str">
        <f>IF(Eingabesheet!U10="","",Eingabesheet!U10)</f>
        <v/>
      </c>
      <c r="K5" s="103"/>
    </row>
    <row r="6" spans="2:19" x14ac:dyDescent="0.25">
      <c r="B6" s="5"/>
      <c r="C6" s="5"/>
      <c r="D6" s="4"/>
      <c r="F6" s="37"/>
      <c r="G6" s="37"/>
      <c r="H6" s="154"/>
    </row>
    <row r="7" spans="2:19" x14ac:dyDescent="0.25">
      <c r="B7" s="5" t="str">
        <f>Eingabesheet!D13</f>
        <v>Modul SYN2</v>
      </c>
      <c r="C7" s="22" t="str">
        <f>Eingabesheet!A15</f>
        <v>SYN2-PV1</v>
      </c>
      <c r="D7" s="152" t="str">
        <f>IF(Eingabesheet!J15="","",Eingabesheet!J15)</f>
        <v/>
      </c>
      <c r="F7" s="37" t="str">
        <f>Eingabesheet!O13</f>
        <v>Modul CAT2</v>
      </c>
      <c r="G7" s="24" t="str">
        <f>Eingabesheet!L15</f>
        <v>CAT2-PV1</v>
      </c>
      <c r="H7" s="153" t="str">
        <f>IF(Eingabesheet!U15="","",Eingabesheet!U15)</f>
        <v/>
      </c>
    </row>
    <row r="8" spans="2:19" x14ac:dyDescent="0.25">
      <c r="B8" s="5"/>
      <c r="C8" s="22" t="str">
        <f>Eingabesheet!A16</f>
        <v>SYN2-PV2</v>
      </c>
      <c r="D8" s="173" t="str">
        <f>IF(Eingabesheet!J16="","",Eingabesheet!J16)</f>
        <v/>
      </c>
      <c r="F8" s="37"/>
      <c r="G8" s="24" t="str">
        <f>Eingabesheet!L16</f>
        <v>CAT2-PV2</v>
      </c>
      <c r="H8" s="153" t="str">
        <f>IF(Eingabesheet!U16="","",Eingabesheet!U16)</f>
        <v/>
      </c>
      <c r="M8" t="str">
        <f>B4</f>
        <v>Modul SYN1</v>
      </c>
      <c r="N8" t="str">
        <f>B7</f>
        <v>Modul SYN2</v>
      </c>
      <c r="O8" t="str">
        <f>B10</f>
        <v>Modul SYN3</v>
      </c>
      <c r="P8" t="str">
        <f>F4</f>
        <v>Modul CAT1</v>
      </c>
      <c r="Q8" t="str">
        <f>F7</f>
        <v>Modul CAT2</v>
      </c>
      <c r="R8" t="str">
        <f>F10</f>
        <v>Modul CAT3</v>
      </c>
    </row>
    <row r="9" spans="2:19" x14ac:dyDescent="0.25">
      <c r="B9" s="5"/>
      <c r="C9" s="5"/>
      <c r="D9" s="4"/>
      <c r="F9" s="37"/>
      <c r="G9" s="37"/>
      <c r="H9" s="154"/>
      <c r="L9" t="str">
        <f t="shared" ref="L9:L20" si="0">B15</f>
        <v>WP1</v>
      </c>
      <c r="M9" s="151" t="str">
        <f t="array" ref="M9">IFERROR(IF(D15="X",ROUNDDOWN(((SUM($D$4,$D$5,F15)/(COUNTIF($D$4:$D$5,"&gt;0")+COUNTIF(F15,"&gt;0")))),1),$D$37),"")</f>
        <v>------------</v>
      </c>
      <c r="N9" s="151" t="str">
        <f t="array" ref="N9">IFERROR(IF(D15="X",ROUNDDOWN(((SUM($D$7,$D$8,F15)/(COUNTIF($D$7:$D$8,"&gt;0")+COUNTIF(F15,"&gt;0")))),1),$D$37),"")</f>
        <v>------------</v>
      </c>
      <c r="O9" s="151" t="str">
        <f t="array" ref="O9">IFERROR(IF(D15="X",ROUNDDOWN(((SUM($D$10,$D$11,F15)/(COUNTIF($D$10:$D$11,"&gt;0")+COUNTIF(F15,"&gt;0")))),1),$D$37),"")</f>
        <v>------------</v>
      </c>
      <c r="P9" s="151" t="str">
        <f t="array" ref="P9">IFERROR(IF(E15="X",ROUNDDOWN(((SUM($H$4,$H$5,F15)/(COUNTIF($H$4:$H$5,"&gt;0")+COUNTIF(F15,"&gt;0")))),1),$D$37),"")</f>
        <v>------------</v>
      </c>
      <c r="Q9" s="151" t="str">
        <f t="array" ref="Q9">IFERROR(IF(E15="X",ROUNDDOWN(((SUM($H$7,$H$8,F15)/(COUNTIF($H$7:$H$8,"&gt;0")+COUNTIF(F15,"&gt;0")))),1),$D$37),"")</f>
        <v>------------</v>
      </c>
      <c r="R9" s="151" t="str">
        <f t="array" ref="R9">IFERROR(IF(E15="X",ROUNDDOWN(((SUM($H$10,$H$11,F15)/(COUNTIF($H$10:$H$11,"&gt;0")+COUNTIF(F15,"&gt;0")))),1),$D$37),"")</f>
        <v>------------</v>
      </c>
      <c r="S9" s="104" t="str">
        <f t="array" ref="S9">IF(COUNTIF(M9:R9,SMALL($M$9:$R$20,1)),MAX(M9:R9),"")</f>
        <v/>
      </c>
    </row>
    <row r="10" spans="2:19" x14ac:dyDescent="0.25">
      <c r="B10" s="5" t="str">
        <f>Eingabesheet!D19</f>
        <v>Modul SYN3</v>
      </c>
      <c r="C10" s="22" t="str">
        <f>Eingabesheet!A21</f>
        <v>SYN3-PV1</v>
      </c>
      <c r="D10" s="152" t="str">
        <f>IF(Eingabesheet!J21="","",Eingabesheet!J21)</f>
        <v/>
      </c>
      <c r="F10" s="37" t="str">
        <f>Eingabesheet!O19</f>
        <v>Modul CAT3</v>
      </c>
      <c r="G10" s="24" t="str">
        <f>Eingabesheet!L21</f>
        <v>CAT3-PV1</v>
      </c>
      <c r="H10" s="153" t="str">
        <f>IF(Eingabesheet!U21="","",Eingabesheet!U21)</f>
        <v/>
      </c>
      <c r="L10" t="str">
        <f t="shared" si="0"/>
        <v>WP2</v>
      </c>
      <c r="M10" s="151" t="str">
        <f t="array" ref="M10">IFERROR(IF(D16="X",ROUNDDOWN(((SUM($D$4,$D$5,F16)/(COUNTIF($D$4:$D$5,"&gt;0")+COUNTIF(F16,"&gt;0")))),1),$D$37),"")</f>
        <v>------------</v>
      </c>
      <c r="N10" s="151" t="str">
        <f t="array" ref="N10">IFERROR(IF(D16="X",ROUNDDOWN(((SUM($D$7,$D$8,F16)/(COUNTIF($D$7:$D$8,"&gt;0")+COUNTIF(F16,"&gt;0")))),1),$D$37),"")</f>
        <v>------------</v>
      </c>
      <c r="O10" s="151" t="str">
        <f t="array" ref="O10">IFERROR(IF(D16="X",ROUNDDOWN(((SUM($D$10,$D$11,F16)/(COUNTIF($D$10:$D$11,"&gt;0")+COUNTIF(F16,"&gt;0")))),1),$D$37),"")</f>
        <v>------------</v>
      </c>
      <c r="P10" s="151" t="str">
        <f t="array" ref="P10">IFERROR(IF(E16="X",ROUNDDOWN(((SUM($H$4,$H$5,F16)/(COUNTIF($H$4:$H$5,"&gt;0")+COUNTIF(F16,"&gt;0")))),1),$D$37),"")</f>
        <v>------------</v>
      </c>
      <c r="Q10" s="151" t="str">
        <f t="array" ref="Q10">IFERROR(IF(E16="X",ROUNDDOWN(((SUM($H$7,$H$8,F16)/(COUNTIF($H$7:$H$8,"&gt;0")+COUNTIF(F16,"&gt;0")))),1),$D$37),"")</f>
        <v>------------</v>
      </c>
      <c r="R10" s="151" t="str">
        <f t="array" ref="R10">IFERROR(IF(E16="X",ROUNDDOWN(((SUM($H$10,$H$11,F16)/(COUNTIF($H$10:$H$11,"&gt;0")+COUNTIF(F16,"&gt;0")))),1),$D$37),"")</f>
        <v>------------</v>
      </c>
      <c r="S10" s="104" t="str">
        <f t="array" ref="S10">IF(COUNTIF(M10:R10,SMALL($M$9:$R$20,1)),MAX(M10:R10),"")</f>
        <v/>
      </c>
    </row>
    <row r="11" spans="2:19" x14ac:dyDescent="0.25">
      <c r="B11" s="5"/>
      <c r="C11" s="22" t="str">
        <f>Eingabesheet!A22</f>
        <v>SYN3-PV2</v>
      </c>
      <c r="D11" s="152" t="str">
        <f>IF(Eingabesheet!J22="","",Eingabesheet!J22)</f>
        <v/>
      </c>
      <c r="F11" s="37"/>
      <c r="G11" s="24" t="str">
        <f>Eingabesheet!L22</f>
        <v>CAT3-PV2</v>
      </c>
      <c r="H11" s="153" t="str">
        <f>IF(Eingabesheet!U22="","",Eingabesheet!U22)</f>
        <v/>
      </c>
      <c r="L11" t="str">
        <f t="shared" si="0"/>
        <v>WP3</v>
      </c>
      <c r="M11" s="151" t="str">
        <f t="array" ref="M11">IFERROR(IF(D17="X",ROUNDDOWN(((SUM($D$4,$D$5,F17)/(COUNTIF($D$4:$D$5,"&gt;0")+COUNTIF(F17,"&gt;0")))),1),$D$37),"")</f>
        <v>------------</v>
      </c>
      <c r="N11" s="151" t="str">
        <f t="array" ref="N11">IFERROR(IF(D17="X",ROUNDDOWN(((SUM($D$7,$D$8,F17)/(COUNTIF($D$7:$D$8,"&gt;0")+COUNTIF(F17,"&gt;0")))),1),$D$37),"")</f>
        <v>------------</v>
      </c>
      <c r="O11" s="151" t="str">
        <f t="array" ref="O11">IFERROR(IF(D17="X",ROUNDDOWN(((SUM($D$10,$D$11,F17)/(COUNTIF($D$10:$D$11,"&gt;0")+COUNTIF(F17,"&gt;0")))),1),$D$37),"")</f>
        <v>------------</v>
      </c>
      <c r="P11" s="151" t="str">
        <f t="array" ref="P11">IFERROR(IF(E17="X",ROUNDDOWN(((SUM($H$4,$H$5,F17)/(COUNTIF($H$4:$H$5,"&gt;0")+COUNTIF(F17,"&gt;0")))),1),$D$37),"")</f>
        <v>------------</v>
      </c>
      <c r="Q11" s="151" t="str">
        <f t="array" ref="Q11">IFERROR(IF(E17="X",ROUNDDOWN(((SUM($H$7,$H$8,F17)/(COUNTIF($H$7:$H$8,"&gt;0")+COUNTIF(F17,"&gt;0")))),1),$D$37),"")</f>
        <v>------------</v>
      </c>
      <c r="R11" s="151" t="str">
        <f t="array" ref="R11">IFERROR(IF(E17="X",ROUNDDOWN(((SUM($H$10,$H$11,F17)/(COUNTIF($H$10:$H$11,"&gt;0")+COUNTIF(F17,"&gt;0")))),1),$D$37),"")</f>
        <v>------------</v>
      </c>
      <c r="S11" s="104" t="str">
        <f t="array" ref="S11">IF(COUNTIF(M11:R11,SMALL($M$9:$R$20,1)),MAX(M11:R11),"")</f>
        <v/>
      </c>
    </row>
    <row r="12" spans="2:19" x14ac:dyDescent="0.25">
      <c r="B12" s="5"/>
      <c r="C12" s="5"/>
      <c r="D12" s="5"/>
      <c r="F12" s="37"/>
      <c r="G12" s="37"/>
      <c r="H12" s="37"/>
      <c r="L12" t="str">
        <f t="shared" si="0"/>
        <v>WP4</v>
      </c>
      <c r="M12" s="151" t="str">
        <f t="array" ref="M12">IFERROR(IF(D18="X",ROUNDDOWN(((SUM($D$4,$D$5,F18)/(COUNTIF($D$4:$D$5,"&gt;0")+COUNTIF(F18,"&gt;0")))),1),$D$37),"")</f>
        <v>------------</v>
      </c>
      <c r="N12" s="151" t="str">
        <f t="array" ref="N12">IFERROR(IF(D18="X",ROUNDDOWN(((SUM($D$7,$D$8,F18)/(COUNTIF($D$7:$D$8,"&gt;0")+COUNTIF(F18,"&gt;0")))),1),$D$37),"")</f>
        <v>------------</v>
      </c>
      <c r="O12" s="151" t="str">
        <f t="array" ref="O12">IFERROR(IF(D18="X",ROUNDDOWN(((SUM($D$10,$D$11,F18)/(COUNTIF($D$10:$D$11,"&gt;0")+COUNTIF(F18,"&gt;0")))),1),$D$37),"")</f>
        <v>------------</v>
      </c>
      <c r="P12" s="151" t="str">
        <f t="array" ref="P12">IFERROR(IF(E18="X",ROUNDDOWN(((SUM($H$4,$H$5,F18)/(COUNTIF($H$4:$H$5,"&gt;0")+COUNTIF(F18,"&gt;0")))),1),$D$37),"")</f>
        <v>------------</v>
      </c>
      <c r="Q12" s="151" t="str">
        <f t="array" ref="Q12">IFERROR(IF(E18="X",ROUNDDOWN(((SUM($H$7,$H$8,F18)/(COUNTIF($H$7:$H$8,"&gt;0")+COUNTIF(F18,"&gt;0")))),1),$D$37),"")</f>
        <v>------------</v>
      </c>
      <c r="R12" s="151" t="str">
        <f t="array" ref="R12">IFERROR(IF(E18="X",ROUNDDOWN(((SUM($H$10,$H$11,F18)/(COUNTIF($H$10:$H$11,"&gt;0")+COUNTIF(F18,"&gt;0")))),1),$D$37),"")</f>
        <v>------------</v>
      </c>
      <c r="S12" s="104" t="str">
        <f t="array" ref="S12">IF(COUNTIF(M12:R12,SMALL($M$9:$R$20,1)),MAX(M12:R12),"")</f>
        <v/>
      </c>
    </row>
    <row r="13" spans="2:19" x14ac:dyDescent="0.25">
      <c r="L13" t="str">
        <f t="shared" si="0"/>
        <v>WP5</v>
      </c>
      <c r="M13" s="151" t="str">
        <f t="array" ref="M13">IFERROR(IF(D19="X",ROUNDDOWN(((SUM($D$4,$D$5,F19)/(COUNTIF($D$4:$D$5,"&gt;0")+COUNTIF(F19,"&gt;0")))),1),$D$37),"")</f>
        <v>------------</v>
      </c>
      <c r="N13" s="151" t="str">
        <f t="array" ref="N13">IFERROR(IF(D19="X",ROUNDDOWN(((SUM($D$7,$D$8,F19)/(COUNTIF($D$7:$D$8,"&gt;0")+COUNTIF(F19,"&gt;0")))),1),$D$37),"")</f>
        <v>------------</v>
      </c>
      <c r="O13" s="151" t="str">
        <f t="array" ref="O13">IFERROR(IF(D19="X",ROUNDDOWN(((SUM($D$10,$D$11,F19)/(COUNTIF($D$10:$D$11,"&gt;0")+COUNTIF(F19,"&gt;0")))),1),$D$37),"")</f>
        <v>------------</v>
      </c>
      <c r="P13" s="151" t="str">
        <f t="array" ref="P13">IFERROR(IF(E19="X",ROUNDDOWN(((SUM($H$4,$H$5,F19)/(COUNTIF($H$4:$H$5,"&gt;0")+COUNTIF(F19,"&gt;0")))),1),$D$37),"")</f>
        <v>------------</v>
      </c>
      <c r="Q13" s="151" t="str">
        <f t="array" ref="Q13">IFERROR(IF(E19="X",ROUNDDOWN(((SUM($H$7,$H$8,F19)/(COUNTIF($H$7:$H$8,"&gt;0")+COUNTIF(F19,"&gt;0")))),1),$D$37),"")</f>
        <v>------------</v>
      </c>
      <c r="R13" s="151" t="str">
        <f t="array" ref="R13">IFERROR(IF(E19="X",ROUNDDOWN(((SUM($H$10,$H$11,F19)/(COUNTIF($H$10:$H$11,"&gt;0")+COUNTIF(F19,"&gt;0")))),1),$D$37),"")</f>
        <v>------------</v>
      </c>
      <c r="S13" s="104" t="str">
        <f t="array" ref="S13">IF(COUNTIF(M13:R13,SMALL($M$9:$R$20,1)),MAX(M13:R13),"")</f>
        <v/>
      </c>
    </row>
    <row r="14" spans="2:19" x14ac:dyDescent="0.25">
      <c r="B14" s="259" t="s">
        <v>82</v>
      </c>
      <c r="C14" s="259"/>
      <c r="D14" s="117" t="str">
        <f>Eingabesheet!S34</f>
        <v>SYN</v>
      </c>
      <c r="E14" s="117" t="str">
        <f>Eingabesheet!T34</f>
        <v>CAT</v>
      </c>
      <c r="F14" s="117" t="s">
        <v>56</v>
      </c>
      <c r="L14" t="str">
        <f t="shared" si="0"/>
        <v>WP6</v>
      </c>
      <c r="M14" s="151" t="str">
        <f t="array" ref="M14">IFERROR(IF(D20="X",ROUNDDOWN(((SUM($D$4,$D$5,F20)/(COUNTIF($D$4:$D$5,"&gt;0")+COUNTIF(F20,"&gt;0")))),1),$D$37),"")</f>
        <v>------------</v>
      </c>
      <c r="N14" s="151" t="str">
        <f t="array" ref="N14">IFERROR(IF(D20="X",ROUNDDOWN(((SUM($D$7,$D$8,F20)/(COUNTIF($D$7:$D$8,"&gt;0")+COUNTIF(F20,"&gt;0")))),1),$D$37),"")</f>
        <v>------------</v>
      </c>
      <c r="O14" s="151" t="str">
        <f t="array" ref="O14">IFERROR(IF(D20="X",ROUNDDOWN(((SUM($D$10,$D$11,F20)/(COUNTIF($D$10:$D$11,"&gt;0")+COUNTIF(F20,"&gt;0")))),1),$D$37),"")</f>
        <v>------------</v>
      </c>
      <c r="P14" s="151" t="str">
        <f t="array" ref="P14">IFERROR(IF(E20="X",ROUNDDOWN(((SUM($H$4,$H$5,F20)/(COUNTIF($H$4:$H$5,"&gt;0")+COUNTIF(F20,"&gt;0")))),1),$D$37),"")</f>
        <v>------------</v>
      </c>
      <c r="Q14" s="151" t="str">
        <f t="array" ref="Q14">IFERROR(IF(E20="X",ROUNDDOWN(((SUM($H$7,$H$8,F20)/(COUNTIF($H$7:$H$8,"&gt;0")+COUNTIF(F20,"&gt;0")))),1),$D$37),"")</f>
        <v>------------</v>
      </c>
      <c r="R14" s="151" t="str">
        <f t="array" ref="R14">IFERROR(IF(E20="X",ROUNDDOWN(((SUM($H$10,$H$11,F20)/(COUNTIF($H$10:$H$11,"&gt;0")+COUNTIF(F20,"&gt;0")))),1),$D$37),"")</f>
        <v>------------</v>
      </c>
      <c r="S14" s="104" t="str">
        <f t="array" ref="S14">IF(COUNTIF(M14:R14,SMALL($M$9:$R$20,1)),MAX(M14:R14),"")</f>
        <v/>
      </c>
    </row>
    <row r="15" spans="2:19" x14ac:dyDescent="0.25">
      <c r="B15" s="260" t="str">
        <f>IF(Eingabesheet!M35="","WP"&amp;ROW(A1),Eingabesheet!M35)</f>
        <v>WP1</v>
      </c>
      <c r="C15" s="260"/>
      <c r="D15" s="117" t="str">
        <f>IF(Eingabesheet!S35="X","X","")</f>
        <v/>
      </c>
      <c r="E15" s="117" t="str">
        <f>IF(Eingabesheet!T35="X","X","")</f>
        <v/>
      </c>
      <c r="F15" s="174" t="str">
        <f>IF(Eingabesheet!U35="","",Eingabesheet!U35)</f>
        <v/>
      </c>
      <c r="L15" t="str">
        <f t="shared" si="0"/>
        <v>WP7</v>
      </c>
      <c r="M15" s="151" t="str">
        <f t="array" ref="M15">IFERROR(IF(D21="X",ROUNDDOWN(((SUM($D$4,$D$5,F21)/(COUNTIF($D$4:$D$5,"&gt;0")+COUNTIF(F21,"&gt;0")))),1),$D$37),"")</f>
        <v>------------</v>
      </c>
      <c r="N15" s="151" t="str">
        <f t="array" ref="N15">IFERROR(IF(D21="X",ROUNDDOWN(((SUM($D$7,$D$8,F21)/(COUNTIF($D$7:$D$8,"&gt;0")+COUNTIF(F21,"&gt;0")))),1),$D$37),"")</f>
        <v>------------</v>
      </c>
      <c r="O15" s="151" t="str">
        <f t="array" ref="O15">IFERROR(IF(D21="X",ROUNDDOWN(((SUM($D$10,$D$11,F21)/(COUNTIF($D$10:$D$11,"&gt;0")+COUNTIF(F21,"&gt;0")))),1),$D$37),"")</f>
        <v>------------</v>
      </c>
      <c r="P15" s="151" t="str">
        <f t="array" ref="P15">IFERROR(IF(E21="X",ROUNDDOWN(((SUM($H$4,$H$5,F21)/(COUNTIF($H$4:$H$5,"&gt;0")+COUNTIF(F21,"&gt;0")))),1),$D$37),"")</f>
        <v>------------</v>
      </c>
      <c r="Q15" s="151" t="str">
        <f t="array" ref="Q15">IFERROR(IF(E21="X",ROUNDDOWN(((SUM($H$7,$H$8,F21)/(COUNTIF($H$7:$H$8,"&gt;0")+COUNTIF(F21,"&gt;0")))),1),$D$37),"")</f>
        <v>------------</v>
      </c>
      <c r="R15" s="151" t="str">
        <f t="array" ref="R15">IFERROR(IF(E21="X",ROUNDDOWN(((SUM($H$10,$H$11,F21)/(COUNTIF($H$10:$H$11,"&gt;0")+COUNTIF(F21,"&gt;0")))),1),$D$37),"")</f>
        <v>------------</v>
      </c>
      <c r="S15" s="104" t="str">
        <f t="array" ref="S15">IF(COUNTIF(M15:R15,SMALL($M$9:$R$20,1)),MAX(M15:R15),"")</f>
        <v/>
      </c>
    </row>
    <row r="16" spans="2:19" ht="15.75" thickBot="1" x14ac:dyDescent="0.3">
      <c r="B16" s="260" t="str">
        <f>IF(Eingabesheet!M36="","WP"&amp;ROW(A2),Eingabesheet!M36)</f>
        <v>WP2</v>
      </c>
      <c r="C16" s="260"/>
      <c r="D16" s="117" t="str">
        <f>IF(Eingabesheet!S36="X","X","")</f>
        <v/>
      </c>
      <c r="E16" s="117" t="str">
        <f>IF(Eingabesheet!T36="X","X","")</f>
        <v/>
      </c>
      <c r="F16" s="174" t="str">
        <f>IF(Eingabesheet!U36="","",Eingabesheet!U36)</f>
        <v/>
      </c>
      <c r="L16" t="str">
        <f t="shared" si="0"/>
        <v>WP8</v>
      </c>
      <c r="M16" s="151" t="str">
        <f t="array" ref="M16">IFERROR(IF(D22="X",ROUNDDOWN(((SUM($D$4,$D$5,F22)/(COUNTIF($D$4:$D$5,"&gt;0")+COUNTIF(F22,"&gt;0")))),1),$D$37),"")</f>
        <v>------------</v>
      </c>
      <c r="N16" s="151" t="str">
        <f t="array" ref="N16">IFERROR(IF(D22="X",ROUNDDOWN(((SUM($D$7,$D$8,F22)/(COUNTIF($D$7:$D$8,"&gt;0")+COUNTIF(F22,"&gt;0")))),1),$D$37),"")</f>
        <v>------------</v>
      </c>
      <c r="O16" s="151" t="str">
        <f t="array" ref="O16">IFERROR(IF(D22="X",ROUNDDOWN(((SUM($D$10,$D$11,F22)/(COUNTIF($D$10:$D$11,"&gt;0")+COUNTIF(F22,"&gt;0")))),1),$D$37),"")</f>
        <v>------------</v>
      </c>
      <c r="P16" s="151" t="str">
        <f t="array" ref="P16">IFERROR(IF(E22="X",ROUNDDOWN(((SUM($H$4,$H$5,F22)/(COUNTIF($H$4:$H$5,"&gt;0")+COUNTIF(F22,"&gt;0")))),1),$D$37),"")</f>
        <v>------------</v>
      </c>
      <c r="Q16" s="151" t="str">
        <f t="array" ref="Q16">IFERROR(IF(E22="X",ROUNDDOWN(((SUM($H$7,$H$8,F22)/(COUNTIF($H$7:$H$8,"&gt;0")+COUNTIF(F22,"&gt;0")))),1),$D$37),"")</f>
        <v>------------</v>
      </c>
      <c r="R16" s="151" t="str">
        <f t="array" ref="R16">IFERROR(IF(E22="X",ROUNDDOWN(((SUM($H$10,$H$11,F22)/(COUNTIF($H$10:$H$11,"&gt;0")+COUNTIF(F22,"&gt;0")))),1),$D$37),"")</f>
        <v>------------</v>
      </c>
      <c r="S16" s="104" t="str">
        <f t="array" ref="S16">IF(COUNTIF(M16:R16,SMALL($M$9:$R$20,1)),MAX(M16:R16),"")</f>
        <v/>
      </c>
    </row>
    <row r="17" spans="2:19" x14ac:dyDescent="0.25">
      <c r="B17" s="260" t="str">
        <f>IF(Eingabesheet!M37="","WP"&amp;ROW(A3),Eingabesheet!M37)</f>
        <v>WP3</v>
      </c>
      <c r="C17" s="260"/>
      <c r="D17" s="117" t="str">
        <f>IF(Eingabesheet!S37="X","X","")</f>
        <v/>
      </c>
      <c r="E17" s="117" t="str">
        <f>IF(Eingabesheet!T37="X","X","")</f>
        <v/>
      </c>
      <c r="F17" s="174" t="str">
        <f>IF(Eingabesheet!U37="","",Eingabesheet!U37)</f>
        <v/>
      </c>
      <c r="H17" s="249" t="s">
        <v>91</v>
      </c>
      <c r="I17" s="250"/>
      <c r="J17" s="251"/>
      <c r="L17" t="str">
        <f t="shared" si="0"/>
        <v>WP9</v>
      </c>
      <c r="M17" s="151" t="str">
        <f t="array" ref="M17">IFERROR(IF(D23="X",ROUNDDOWN(((SUM($D$4,$D$5,F23)/(COUNTIF($D$4:$D$5,"&gt;0")+COUNTIF(F23,"&gt;0")))),1),$D$37),"")</f>
        <v>------------</v>
      </c>
      <c r="N17" s="151" t="str">
        <f t="array" ref="N17">IFERROR(IF(D23="X",ROUNDDOWN(((SUM($D$7,$D$8,F23)/(COUNTIF($D$7:$D$8,"&gt;0")+COUNTIF(F23,"&gt;0")))),1),$D$37),"")</f>
        <v>------------</v>
      </c>
      <c r="O17" s="151" t="str">
        <f t="array" ref="O17">IFERROR(IF(D23="X",ROUNDDOWN(((SUM($D$10,$D$11,F23)/(COUNTIF($D$10:$D$11,"&gt;0")+COUNTIF(F23,"&gt;0")))),1),$D$37),"")</f>
        <v>------------</v>
      </c>
      <c r="P17" s="151" t="str">
        <f t="array" ref="P17">IFERROR(IF(E23="X",ROUNDDOWN(((SUM($H$4,$H$5,F23)/(COUNTIF($H$4:$H$5,"&gt;0")+COUNTIF(F23,"&gt;0")))),1),$D$37),"")</f>
        <v>------------</v>
      </c>
      <c r="Q17" s="151" t="str">
        <f t="array" ref="Q17">IFERROR(IF(E23="X",ROUNDDOWN(((SUM($H$7,$H$8,F23)/(COUNTIF($H$7:$H$8,"&gt;0")+COUNTIF(F23,"&gt;0")))),1),$D$37),"")</f>
        <v>------------</v>
      </c>
      <c r="R17" s="151" t="str">
        <f t="array" ref="R17">IFERROR(IF(E23="X",ROUNDDOWN(((SUM($H$10,$H$11,F23)/(COUNTIF($H$10:$H$11,"&gt;0")+COUNTIF(F23,"&gt;0")))),1),$D$37),"")</f>
        <v>------------</v>
      </c>
      <c r="S17" s="104" t="str">
        <f t="array" ref="S17">IF(COUNTIF(M17:R17,SMALL($M$9:$R$20,1)),MAX(M17:R17),"")</f>
        <v/>
      </c>
    </row>
    <row r="18" spans="2:19" x14ac:dyDescent="0.25">
      <c r="B18" s="260" t="str">
        <f>IF(Eingabesheet!M38="","WP"&amp;ROW(A4),Eingabesheet!M38)</f>
        <v>WP4</v>
      </c>
      <c r="C18" s="260"/>
      <c r="D18" s="117" t="str">
        <f>IF(Eingabesheet!S38="X","X","")</f>
        <v/>
      </c>
      <c r="E18" s="117" t="str">
        <f>IF(Eingabesheet!T38="X","X","")</f>
        <v/>
      </c>
      <c r="F18" s="174" t="str">
        <f>IF(Eingabesheet!U38="","",Eingabesheet!U38)</f>
        <v/>
      </c>
      <c r="H18" s="252"/>
      <c r="I18" s="253"/>
      <c r="J18" s="254"/>
      <c r="L18" t="str">
        <f t="shared" si="0"/>
        <v>WP10</v>
      </c>
      <c r="M18" s="151" t="str">
        <f t="array" ref="M18">IFERROR(IF(D24="X",ROUNDDOWN(((SUM($D$4,$D$5,F24)/(COUNTIF($D$4:$D$5,"&gt;0")+COUNTIF(F24,"&gt;0")))),1),$D$37),"")</f>
        <v>------------</v>
      </c>
      <c r="N18" s="151" t="str">
        <f t="array" ref="N18">IFERROR(IF(D24="X",ROUNDDOWN(((SUM($D$7,$D$8,F24)/(COUNTIF($D$7:$D$8,"&gt;0")+COUNTIF(F24,"&gt;0")))),1),$D$37),"")</f>
        <v>------------</v>
      </c>
      <c r="O18" s="151" t="str">
        <f t="array" ref="O18">IFERROR(IF(D24="X",ROUNDDOWN(((SUM($D$10,$D$11,F24)/(COUNTIF($D$10:$D$11,"&gt;0")+COUNTIF(F24,"&gt;0")))),1),$D$37),"")</f>
        <v>------------</v>
      </c>
      <c r="P18" s="151" t="str">
        <f t="array" ref="P18">IFERROR(IF(E24="X",ROUNDDOWN(((SUM($H$4,$H$5,F24)/(COUNTIF($H$4:$H$5,"&gt;0")+COUNTIF(F24,"&gt;0")))),1),$D$37),"")</f>
        <v>------------</v>
      </c>
      <c r="Q18" s="151" t="str">
        <f t="array" ref="Q18">IFERROR(IF(E24="X",ROUNDDOWN(((SUM($H$7,$H$8,F24)/(COUNTIF($H$7:$H$8,"&gt;0")+COUNTIF(F24,"&gt;0")))),1),$D$37),"")</f>
        <v>------------</v>
      </c>
      <c r="R18" s="151" t="str">
        <f t="array" ref="R18">IFERROR(IF(E24="X",ROUNDDOWN(((SUM($H$10,$H$11,F24)/(COUNTIF($H$10:$H$11,"&gt;0")+COUNTIF(F24,"&gt;0")))),1),$D$37),"")</f>
        <v>------------</v>
      </c>
      <c r="S18" s="104" t="str">
        <f t="array" ref="S18">IF(COUNTIF(M18:R18,SMALL($M$9:$R$20,1)),MAX(M18:R18),"")</f>
        <v/>
      </c>
    </row>
    <row r="19" spans="2:19" x14ac:dyDescent="0.25">
      <c r="B19" s="260" t="str">
        <f>IF(Eingabesheet!M39="","WP"&amp;ROW(A5),Eingabesheet!M39)</f>
        <v>WP5</v>
      </c>
      <c r="C19" s="260"/>
      <c r="D19" s="117" t="str">
        <f>IF(Eingabesheet!S39="X","X","")</f>
        <v/>
      </c>
      <c r="E19" s="117" t="str">
        <f>IF(Eingabesheet!T39="X","X","")</f>
        <v/>
      </c>
      <c r="F19" s="174" t="str">
        <f>IF(Eingabesheet!U39="","",Eingabesheet!U39)</f>
        <v/>
      </c>
      <c r="H19" s="252"/>
      <c r="I19" s="253"/>
      <c r="J19" s="254"/>
      <c r="L19" t="str">
        <f t="shared" si="0"/>
        <v>WP11</v>
      </c>
      <c r="M19" s="151" t="str">
        <f t="array" ref="M19">IFERROR(IF(D25="X",ROUNDDOWN(((SUM($D$4,$D$5,F25)/(COUNTIF($D$4:$D$5,"&gt;0")+COUNTIF(F25,"&gt;0")))),1),$D$37),"")</f>
        <v>------------</v>
      </c>
      <c r="N19" s="151" t="str">
        <f t="array" ref="N19">IFERROR(IF(D25="X",ROUNDDOWN(((SUM($D$7,$D$8,F25)/(COUNTIF($D$7:$D$8,"&gt;0")+COUNTIF(F25,"&gt;0")))),1),$D$37),"")</f>
        <v>------------</v>
      </c>
      <c r="O19" s="151" t="str">
        <f t="array" ref="O19">IFERROR(IF(D25="X",ROUNDDOWN(((SUM($D$10,$D$11,F25)/(COUNTIF($D$10:$D$11,"&gt;0")+COUNTIF(F25,"&gt;0")))),1),$D$37),"")</f>
        <v>------------</v>
      </c>
      <c r="P19" s="151" t="str">
        <f t="array" ref="P19">IFERROR(IF(E25="X",ROUNDDOWN(((SUM($H$4,$H$5,F25)/(COUNTIF($H$4:$H$5,"&gt;0")+COUNTIF(F25,"&gt;0")))),1),$D$37),"")</f>
        <v>------------</v>
      </c>
      <c r="Q19" s="151" t="str">
        <f t="array" ref="Q19">IFERROR(IF(E25="X",ROUNDDOWN(((SUM($H$7,$H$8,F25)/(COUNTIF($H$7:$H$8,"&gt;0")+COUNTIF(F25,"&gt;0")))),1),$D$37),"")</f>
        <v>------------</v>
      </c>
      <c r="R19" s="151" t="str">
        <f t="array" ref="R19">IFERROR(IF(E25="X",ROUNDDOWN(((SUM($H$10,$H$11,F25)/(COUNTIF($H$10:$H$11,"&gt;0")+COUNTIF(F25,"&gt;0")))),1),$D$37),"")</f>
        <v>------------</v>
      </c>
      <c r="S19" s="104" t="str">
        <f t="array" ref="S19">IF(COUNTIF(M19:R19,SMALL($M$9:$R$20,1)),MAX(M19:R19),"")</f>
        <v/>
      </c>
    </row>
    <row r="20" spans="2:19" x14ac:dyDescent="0.25">
      <c r="B20" s="260" t="str">
        <f>IF(Eingabesheet!M40="","WP"&amp;ROW(A6),Eingabesheet!M40)</f>
        <v>WP6</v>
      </c>
      <c r="C20" s="260"/>
      <c r="D20" s="117" t="str">
        <f>IF(Eingabesheet!S40="X","X","")</f>
        <v/>
      </c>
      <c r="E20" s="117" t="str">
        <f>IF(Eingabesheet!T40="X","X","")</f>
        <v/>
      </c>
      <c r="F20" s="174" t="str">
        <f>IF(Eingabesheet!U40="","",Eingabesheet!U40)</f>
        <v/>
      </c>
      <c r="H20" s="252"/>
      <c r="I20" s="253"/>
      <c r="J20" s="254"/>
      <c r="L20" t="str">
        <f t="shared" si="0"/>
        <v>WP12</v>
      </c>
      <c r="M20" s="151" t="str">
        <f t="array" ref="M20">IFERROR(IF(D26="X",ROUNDDOWN(((SUM($D$4,$D$5,F26)/(COUNTIF($D$4:$D$5,"&gt;0")+COUNTIF(F26,"&gt;0")))),1),$D$37),"")</f>
        <v>------------</v>
      </c>
      <c r="N20" s="151" t="str">
        <f t="array" ref="N20">IFERROR(IF(D26="X",ROUNDDOWN(((SUM($D$7,$D$8,F26)/(COUNTIF($D$7:$D$8,"&gt;0")+COUNTIF(F26,"&gt;0")))),1),$D$37),"")</f>
        <v>------------</v>
      </c>
      <c r="O20" s="151" t="str">
        <f t="array" ref="O20">IFERROR(IF(D26="X",ROUNDDOWN(((SUM($D$10,$D$11,F26)/(COUNTIF($D$10:$D$11,"&gt;0")+COUNTIF(F26,"&gt;0")))),1),$D$37),"")</f>
        <v>------------</v>
      </c>
      <c r="P20" s="151" t="str">
        <f t="array" ref="P20">IFERROR(IF(E26="X",ROUNDDOWN(((SUM($H$4,$H$5,F26)/(COUNTIF($H$4:$H$5,"&gt;0")+COUNTIF(F26,"&gt;0")))),1),$D$37),"")</f>
        <v>------------</v>
      </c>
      <c r="Q20" s="151" t="str">
        <f t="array" ref="Q20">IFERROR(IF(E26="X",ROUNDDOWN(((SUM($H$7,$H$8,F26)/(COUNTIF($H$7:$H$8,"&gt;0")+COUNTIF(F26,"&gt;0")))),1),$D$37),"")</f>
        <v>------------</v>
      </c>
      <c r="R20" s="151" t="str">
        <f t="array" ref="R20">IFERROR(IF(E26="X",ROUNDDOWN(((SUM($H$10,$H$11,F26)/(COUNTIF($H$10:$H$11,"&gt;0")+COUNTIF(F26,"&gt;0")))),1),$D$37),"")</f>
        <v>------------</v>
      </c>
      <c r="S20" s="104" t="str">
        <f t="array" ref="S20">IF(COUNTIF(M20:R20,SMALL($M$9:$R$20,1)),MAX(M20:R20),"")</f>
        <v/>
      </c>
    </row>
    <row r="21" spans="2:19" x14ac:dyDescent="0.25">
      <c r="B21" s="260" t="str">
        <f>IF(Eingabesheet!M41="","WP"&amp;ROW(A7),Eingabesheet!M41)</f>
        <v>WP7</v>
      </c>
      <c r="C21" s="260"/>
      <c r="D21" s="117" t="str">
        <f>IF(Eingabesheet!S41="X","X","")</f>
        <v/>
      </c>
      <c r="E21" s="117" t="str">
        <f>IF(Eingabesheet!T41="X","X","")</f>
        <v/>
      </c>
      <c r="F21" s="174" t="str">
        <f>IF(Eingabesheet!U41="","",Eingabesheet!U41)</f>
        <v/>
      </c>
      <c r="H21" s="252"/>
      <c r="I21" s="253"/>
      <c r="J21" s="254"/>
      <c r="M21" s="104" t="e">
        <f t="shared" ref="M21:R21" ca="1" si="1">IF(M22=$S$21,IF(COUNTIF(M9:M20,$D$37)=11,5,MAX(M9:M20)),"")</f>
        <v>#VALUE!</v>
      </c>
      <c r="N21" s="104" t="e">
        <f t="shared" ca="1" si="1"/>
        <v>#VALUE!</v>
      </c>
      <c r="O21" s="104" t="e">
        <f t="shared" ca="1" si="1"/>
        <v>#VALUE!</v>
      </c>
      <c r="P21" s="104" t="e">
        <f t="shared" ca="1" si="1"/>
        <v>#VALUE!</v>
      </c>
      <c r="Q21" s="104" t="e">
        <f t="shared" ca="1" si="1"/>
        <v>#VALUE!</v>
      </c>
      <c r="R21" s="104" t="e">
        <f t="shared" ca="1" si="1"/>
        <v>#VALUE!</v>
      </c>
      <c r="S21" s="105" t="e">
        <f>SMALL(M9:R20,1)</f>
        <v>#NUM!</v>
      </c>
    </row>
    <row r="22" spans="2:19" x14ac:dyDescent="0.25">
      <c r="B22" s="260" t="str">
        <f>IF(Eingabesheet!M42="","WP"&amp;ROW(A8),Eingabesheet!M42)</f>
        <v>WP8</v>
      </c>
      <c r="C22" s="260"/>
      <c r="D22" s="117" t="str">
        <f>IF(Eingabesheet!S42="X","X","")</f>
        <v/>
      </c>
      <c r="E22" s="117" t="str">
        <f>IF(Eingabesheet!T42="X","X","")</f>
        <v/>
      </c>
      <c r="F22" s="174" t="str">
        <f>IF(Eingabesheet!U42="","",Eingabesheet!U42)</f>
        <v/>
      </c>
      <c r="H22" s="252"/>
      <c r="I22" s="253"/>
      <c r="J22" s="254"/>
      <c r="L22" s="106" t="e">
        <f t="array" aca="1" ref="L22" ca="1">INDIRECT(ADDRESS(MIN(IF($S$9:$S$20=MAX($S$9:$S$20),ROW($S$9:$S$20))),COLUMN()))</f>
        <v>#VALUE!</v>
      </c>
      <c r="M22" s="106" t="e">
        <f t="array" aca="1" ref="M22" ca="1">INDIRECT(ADDRESS(MIN(IF($S$9:$S$20=MAX($S$9:$S$20),ROW($S$9:$S$20))),COLUMN()))</f>
        <v>#VALUE!</v>
      </c>
      <c r="N22" s="106" t="e">
        <f t="array" aca="1" ref="N22" ca="1">INDIRECT(ADDRESS(MIN(IF($S$9:$S$20=MAX($S$9:$S$20),ROW($S$9:$S$20))),COLUMN()))</f>
        <v>#VALUE!</v>
      </c>
      <c r="O22" s="106" t="e">
        <f t="array" aca="1" ref="O22" ca="1">INDIRECT(ADDRESS(MIN(IF($S$9:$S$20=MAX($S$9:$S$20),ROW($S$9:$S$20))),COLUMN()))</f>
        <v>#VALUE!</v>
      </c>
      <c r="P22" s="106" t="e">
        <f t="array" aca="1" ref="P22" ca="1">INDIRECT(ADDRESS(MIN(IF($S$9:$S$20=MAX($S$9:$S$20),ROW($S$9:$S$20))),COLUMN()))</f>
        <v>#VALUE!</v>
      </c>
      <c r="Q22" s="106" t="e">
        <f t="array" aca="1" ref="Q22" ca="1">INDIRECT(ADDRESS(MIN(IF($S$9:$S$20=MAX($S$9:$S$20),ROW($S$9:$S$20))),COLUMN()))</f>
        <v>#VALUE!</v>
      </c>
      <c r="R22" s="106" t="e">
        <f t="array" aca="1" ref="R22" ca="1">INDIRECT(ADDRESS(MIN(IF($S$9:$S$20=MAX($S$9:$S$20),ROW($S$9:$S$20))),COLUMN()))</f>
        <v>#VALUE!</v>
      </c>
    </row>
    <row r="23" spans="2:19" x14ac:dyDescent="0.25">
      <c r="B23" s="260" t="str">
        <f>IF(Eingabesheet!M43="","WP"&amp;ROW(A9),Eingabesheet!M43)</f>
        <v>WP9</v>
      </c>
      <c r="C23" s="260"/>
      <c r="D23" s="117" t="str">
        <f>IF(Eingabesheet!S43="X","X","")</f>
        <v/>
      </c>
      <c r="E23" s="117" t="str">
        <f>IF(Eingabesheet!T43="X","X","")</f>
        <v/>
      </c>
      <c r="F23" s="174" t="str">
        <f>IF(Eingabesheet!U43="","",Eingabesheet!U43)</f>
        <v/>
      </c>
      <c r="H23" s="252"/>
      <c r="I23" s="253"/>
      <c r="J23" s="254"/>
    </row>
    <row r="24" spans="2:19" x14ac:dyDescent="0.25">
      <c r="B24" s="260" t="str">
        <f>IF(Eingabesheet!M44="","WP"&amp;ROW(A10),Eingabesheet!M44)</f>
        <v>WP10</v>
      </c>
      <c r="C24" s="260"/>
      <c r="D24" s="117" t="str">
        <f>IF(Eingabesheet!S44="X","X","")</f>
        <v/>
      </c>
      <c r="E24" s="117" t="str">
        <f>IF(Eingabesheet!T44="X","X","")</f>
        <v/>
      </c>
      <c r="F24" s="174" t="str">
        <f>IF(Eingabesheet!U44="","",Eingabesheet!U44)</f>
        <v/>
      </c>
      <c r="H24" s="252"/>
      <c r="I24" s="253"/>
      <c r="J24" s="254"/>
      <c r="L24" s="105">
        <v>1</v>
      </c>
      <c r="M24" s="105" t="e">
        <f t="array" aca="1" ref="M24" ca="1">INDIRECT(ADDRESS(ROW(L8),MIN(IF($M$21:$R$21=MAX($M$21:$R$21),COLUMN($M$21:$R$21)))))</f>
        <v>#VALUE!</v>
      </c>
      <c r="N24" s="105" t="e">
        <f t="array" aca="1" ref="N24" ca="1">INDIRECT(ADDRESS(MIN(IF($S$9:$S$20=MAX($S$9:$S$20),ROW($S$9:$S$20))),COLUMN(L8)))</f>
        <v>#VALUE!</v>
      </c>
      <c r="O24" s="105" t="e">
        <f>SMALL(M9:R20,1)</f>
        <v>#NUM!</v>
      </c>
    </row>
    <row r="25" spans="2:19" x14ac:dyDescent="0.25">
      <c r="B25" s="260" t="str">
        <f>IF(Eingabesheet!M45="","WP"&amp;ROW(A11),Eingabesheet!M45)</f>
        <v>WP11</v>
      </c>
      <c r="C25" s="260"/>
      <c r="D25" s="117" t="str">
        <f>IF(Eingabesheet!S45="X","X","")</f>
        <v/>
      </c>
      <c r="E25" s="117" t="str">
        <f>IF(Eingabesheet!T45="X","X","")</f>
        <v/>
      </c>
      <c r="F25" s="174" t="str">
        <f>IF(Eingabesheet!U45="","",Eingabesheet!U45)</f>
        <v/>
      </c>
      <c r="H25" s="252"/>
      <c r="I25" s="253"/>
      <c r="J25" s="254"/>
    </row>
    <row r="26" spans="2:19" x14ac:dyDescent="0.25">
      <c r="B26" s="260" t="str">
        <f>IF(Eingabesheet!M46="","WP"&amp;ROW(A12),Eingabesheet!M46)</f>
        <v>WP12</v>
      </c>
      <c r="C26" s="260"/>
      <c r="D26" s="117" t="str">
        <f>IF(Eingabesheet!S46="X","X","")</f>
        <v/>
      </c>
      <c r="E26" s="117" t="str">
        <f>IF(Eingabesheet!T46="X","X","")</f>
        <v/>
      </c>
      <c r="F26" s="174" t="str">
        <f>IF(Eingabesheet!U46="","",Eingabesheet!U46)</f>
        <v/>
      </c>
      <c r="H26" s="252"/>
      <c r="I26" s="253"/>
      <c r="J26" s="254"/>
      <c r="M26" t="str">
        <f t="array" aca="1" ref="M26:R26" ca="1">IFERROR(INDEX(8:8,1,SMALL(IF($M$8:$R$8&lt;&gt;$M$24,COLUMN($M$8:$R$8)),COLUMN(A1:F1))),"")</f>
        <v/>
      </c>
      <c r="N26" t="str">
        <f ca="1"/>
        <v/>
      </c>
      <c r="O26" t="str">
        <f ca="1"/>
        <v/>
      </c>
      <c r="P26" t="str">
        <f ca="1"/>
        <v/>
      </c>
      <c r="Q26" t="str">
        <f ca="1"/>
        <v/>
      </c>
      <c r="R26" t="str">
        <f ca="1"/>
        <v/>
      </c>
    </row>
    <row r="27" spans="2:19" x14ac:dyDescent="0.25">
      <c r="H27" s="252"/>
      <c r="I27" s="253"/>
      <c r="J27" s="254"/>
      <c r="L27" s="97" t="str">
        <f t="array" aca="1" ref="L27:L37" ca="1">IFERROR(INDEX(L:L,SMALL(IF($L$9:$L$20&lt;&gt;$N$24,ROW($L$9:$L$20)),ROW(A1:A12))),"")</f>
        <v/>
      </c>
      <c r="M27" t="e">
        <f t="array" aca="1" ref="M27" ca="1">INDEX($L$8:$R$20,MATCH($L27,$L$8:$L$20,0),MATCH(M$26,$L$8:$R$8,0))</f>
        <v>#N/A</v>
      </c>
      <c r="N27" t="e">
        <f t="array" aca="1" ref="N27" ca="1">INDEX($L$8:$R$20,MATCH($L27,$L$8:$L$20,0),MATCH(N$26,$L$8:$R$8,0))</f>
        <v>#N/A</v>
      </c>
      <c r="O27" t="e">
        <f t="array" aca="1" ref="O27" ca="1">INDEX($L$8:$R$20,MATCH($L27,$L$8:$L$20,0),MATCH(O$26,$L$8:$R$8,0))</f>
        <v>#N/A</v>
      </c>
      <c r="P27" t="e">
        <f t="array" aca="1" ref="P27" ca="1">INDEX($L$8:$R$20,MATCH($L27,$L$8:$L$20,0),MATCH(P$26,$L$8:$R$8,0))</f>
        <v>#N/A</v>
      </c>
      <c r="Q27" t="e">
        <f t="array" aca="1" ref="Q27" ca="1">INDEX($L$8:$R$20,MATCH($L27,$L$8:$L$20,0),MATCH(Q$26,$L$8:$R$8,0))</f>
        <v>#N/A</v>
      </c>
      <c r="R27" s="104" t="e">
        <f t="array" aca="1" ref="R27" ca="1">IF(COUNTIF(M27:Q27,SMALL($M$27:$Q$37,1)),MAX(M27:Q27),"")</f>
        <v>#N/A</v>
      </c>
    </row>
    <row r="28" spans="2:19" x14ac:dyDescent="0.25">
      <c r="B28">
        <f>L24</f>
        <v>1</v>
      </c>
      <c r="C28" t="e">
        <f ca="1">M24</f>
        <v>#VALUE!</v>
      </c>
      <c r="D28" t="e">
        <f ca="1">N24</f>
        <v>#VALUE!</v>
      </c>
      <c r="E28" s="151" t="e">
        <f>O24</f>
        <v>#NUM!</v>
      </c>
      <c r="H28" s="252"/>
      <c r="I28" s="253"/>
      <c r="J28" s="254"/>
      <c r="L28" t="str">
        <f ca="1"/>
        <v/>
      </c>
      <c r="M28" s="151" t="e">
        <f t="array" aca="1" ref="M28" ca="1">INDEX($L$8:$R$20,MATCH($L28,$L$8:$L$20,0),MATCH(M$26,$L$8:$R$8,0))</f>
        <v>#N/A</v>
      </c>
      <c r="N28" t="e">
        <f t="array" aca="1" ref="N28" ca="1">INDEX($L$8:$R$20,MATCH($L28,$L$8:$L$20,0),MATCH(N$26,$L$8:$R$8,0))</f>
        <v>#N/A</v>
      </c>
      <c r="O28" t="e">
        <f t="array" aca="1" ref="O28" ca="1">INDEX($L$8:$R$20,MATCH($L28,$L$8:$L$20,0),MATCH(O$26,$L$8:$R$8,0))</f>
        <v>#N/A</v>
      </c>
      <c r="P28" t="e">
        <f t="array" aca="1" ref="P28" ca="1">INDEX($L$8:$R$20,MATCH($L28,$L$8:$L$20,0),MATCH(P$26,$L$8:$R$8,0))</f>
        <v>#N/A</v>
      </c>
      <c r="Q28" t="e">
        <f t="array" aca="1" ref="Q28" ca="1">INDEX($L$8:$R$20,MATCH($L28,$L$8:$L$20,0),MATCH(Q$26,$L$8:$R$8,0))</f>
        <v>#N/A</v>
      </c>
      <c r="R28" s="104" t="e">
        <f t="array" aca="1" ref="R28" ca="1">IF(COUNTIF(M28:Q28,SMALL($M$27:$Q$37,1)),MAX(M28:Q28),"")</f>
        <v>#N/A</v>
      </c>
    </row>
    <row r="29" spans="2:19" x14ac:dyDescent="0.25">
      <c r="B29">
        <f>L41</f>
        <v>2</v>
      </c>
      <c r="C29" t="e">
        <f ca="1">M41</f>
        <v>#N/A</v>
      </c>
      <c r="D29" t="e">
        <f ca="1">N41</f>
        <v>#N/A</v>
      </c>
      <c r="E29" s="151" t="e">
        <f ca="1">O41</f>
        <v>#N/A</v>
      </c>
      <c r="H29" s="252"/>
      <c r="I29" s="253"/>
      <c r="J29" s="254"/>
      <c r="L29" t="str">
        <f ca="1"/>
        <v/>
      </c>
      <c r="M29" t="e">
        <f t="array" aca="1" ref="M29" ca="1">INDEX($L$8:$R$20,MATCH($L29,$L$8:$L$20,0),MATCH(M$26,$L$8:$R$8,0))</f>
        <v>#N/A</v>
      </c>
      <c r="N29" t="e">
        <f t="array" aca="1" ref="N29" ca="1">INDEX($L$8:$R$20,MATCH($L29,$L$8:$L$20,0),MATCH(N$26,$L$8:$R$8,0))</f>
        <v>#N/A</v>
      </c>
      <c r="O29" t="e">
        <f t="array" aca="1" ref="O29" ca="1">INDEX($L$8:$R$20,MATCH($L29,$L$8:$L$20,0),MATCH(O$26,$L$8:$R$8,0))</f>
        <v>#N/A</v>
      </c>
      <c r="P29" t="e">
        <f t="array" aca="1" ref="P29" ca="1">INDEX($L$8:$R$20,MATCH($L29,$L$8:$L$20,0),MATCH(P$26,$L$8:$R$8,0))</f>
        <v>#N/A</v>
      </c>
      <c r="Q29" t="e">
        <f t="array" aca="1" ref="Q29" ca="1">INDEX($L$8:$R$20,MATCH($L29,$L$8:$L$20,0),MATCH(Q$26,$L$8:$R$8,0))</f>
        <v>#N/A</v>
      </c>
      <c r="R29" s="104" t="e">
        <f t="array" aca="1" ref="R29" ca="1">IF(COUNTIF(M29:Q29,SMALL($M$27:$Q$37,1)),MAX(M29:Q29),"")</f>
        <v>#N/A</v>
      </c>
    </row>
    <row r="30" spans="2:19" x14ac:dyDescent="0.25">
      <c r="B30">
        <f>L57</f>
        <v>3</v>
      </c>
      <c r="C30" t="e">
        <f ca="1">M57</f>
        <v>#N/A</v>
      </c>
      <c r="D30" t="e">
        <f ca="1">N57</f>
        <v>#N/A</v>
      </c>
      <c r="E30" s="151" t="e">
        <f ca="1">O57</f>
        <v>#N/A</v>
      </c>
      <c r="H30" s="252"/>
      <c r="I30" s="253"/>
      <c r="J30" s="254"/>
      <c r="L30" t="str">
        <f ca="1"/>
        <v/>
      </c>
      <c r="M30" t="e">
        <f t="array" aca="1" ref="M30" ca="1">INDEX($L$8:$R$20,MATCH($L30,$L$8:$L$20,0),MATCH(M$26,$L$8:$R$8,0))</f>
        <v>#N/A</v>
      </c>
      <c r="N30" t="e">
        <f t="array" aca="1" ref="N30" ca="1">INDEX($L$8:$R$20,MATCH($L30,$L$8:$L$20,0),MATCH(N$26,$L$8:$R$8,0))</f>
        <v>#N/A</v>
      </c>
      <c r="O30" t="e">
        <f t="array" aca="1" ref="O30" ca="1">INDEX($L$8:$R$20,MATCH($L30,$L$8:$L$20,0),MATCH(O$26,$L$8:$R$8,0))</f>
        <v>#N/A</v>
      </c>
      <c r="P30" t="e">
        <f t="array" aca="1" ref="P30" ca="1">INDEX($L$8:$R$20,MATCH($L30,$L$8:$L$20,0),MATCH(P$26,$L$8:$R$8,0))</f>
        <v>#N/A</v>
      </c>
      <c r="Q30" t="e">
        <f t="array" aca="1" ref="Q30" ca="1">INDEX($L$8:$R$20,MATCH($L30,$L$8:$L$20,0),MATCH(Q$26,$L$8:$R$8,0))</f>
        <v>#N/A</v>
      </c>
      <c r="R30" s="104" t="e">
        <f t="array" aca="1" ref="R30" ca="1">IF(COUNTIF(M30:Q30,SMALL($M$27:$Q$37,1)),MAX(M30:Q30),"")</f>
        <v>#N/A</v>
      </c>
    </row>
    <row r="31" spans="2:19" x14ac:dyDescent="0.25">
      <c r="B31">
        <f>L72</f>
        <v>4</v>
      </c>
      <c r="C31" t="e">
        <f ca="1">M72</f>
        <v>#N/A</v>
      </c>
      <c r="D31" t="e">
        <f ca="1">N72</f>
        <v>#N/A</v>
      </c>
      <c r="E31" s="151" t="e">
        <f ca="1">O72</f>
        <v>#N/A</v>
      </c>
      <c r="H31" s="252"/>
      <c r="I31" s="253"/>
      <c r="J31" s="254"/>
      <c r="L31" t="str">
        <f ca="1"/>
        <v/>
      </c>
      <c r="M31" t="e">
        <f t="array" aca="1" ref="M31" ca="1">INDEX($L$8:$R$20,MATCH($L31,$L$8:$L$20,0),MATCH(M$26,$L$8:$R$8,0))</f>
        <v>#N/A</v>
      </c>
      <c r="N31" t="e">
        <f t="array" aca="1" ref="N31" ca="1">INDEX($L$8:$R$20,MATCH($L31,$L$8:$L$20,0),MATCH(N$26,$L$8:$R$8,0))</f>
        <v>#N/A</v>
      </c>
      <c r="O31" t="e">
        <f t="array" aca="1" ref="O31" ca="1">INDEX($L$8:$R$20,MATCH($L31,$L$8:$L$20,0),MATCH(O$26,$L$8:$R$8,0))</f>
        <v>#N/A</v>
      </c>
      <c r="P31" t="e">
        <f t="array" aca="1" ref="P31" ca="1">INDEX($L$8:$R$20,MATCH($L31,$L$8:$L$20,0),MATCH(P$26,$L$8:$R$8,0))</f>
        <v>#N/A</v>
      </c>
      <c r="Q31" t="e">
        <f t="array" aca="1" ref="Q31" ca="1">INDEX($L$8:$R$20,MATCH($L31,$L$8:$L$20,0),MATCH(Q$26,$L$8:$R$8,0))</f>
        <v>#N/A</v>
      </c>
      <c r="R31" s="104" t="e">
        <f t="array" aca="1" ref="R31" ca="1">IF(COUNTIF(M31:Q31,SMALL($M$27:$Q$37,1)),MAX(M31:Q31),"")</f>
        <v>#N/A</v>
      </c>
    </row>
    <row r="32" spans="2:19" x14ac:dyDescent="0.25">
      <c r="B32">
        <f>L86</f>
        <v>5</v>
      </c>
      <c r="C32" t="e">
        <f ca="1">M86</f>
        <v>#N/A</v>
      </c>
      <c r="D32" t="e">
        <f ca="1">N86</f>
        <v>#N/A</v>
      </c>
      <c r="E32" s="151" t="e">
        <f ca="1">O86</f>
        <v>#N/A</v>
      </c>
      <c r="H32" s="252"/>
      <c r="I32" s="253"/>
      <c r="J32" s="254"/>
      <c r="L32" t="str">
        <f ca="1"/>
        <v/>
      </c>
      <c r="M32" t="e">
        <f t="array" aca="1" ref="M32" ca="1">INDEX($L$8:$R$20,MATCH($L32,$L$8:$L$20,0),MATCH(M$26,$L$8:$R$8,0))</f>
        <v>#N/A</v>
      </c>
      <c r="N32" t="e">
        <f t="array" aca="1" ref="N32" ca="1">INDEX($L$8:$R$20,MATCH($L32,$L$8:$L$20,0),MATCH(N$26,$L$8:$R$8,0))</f>
        <v>#N/A</v>
      </c>
      <c r="O32" t="e">
        <f t="array" aca="1" ref="O32" ca="1">INDEX($L$8:$R$20,MATCH($L32,$L$8:$L$20,0),MATCH(O$26,$L$8:$R$8,0))</f>
        <v>#N/A</v>
      </c>
      <c r="P32" t="e">
        <f t="array" aca="1" ref="P32" ca="1">INDEX($L$8:$R$20,MATCH($L32,$L$8:$L$20,0),MATCH(P$26,$L$8:$R$8,0))</f>
        <v>#N/A</v>
      </c>
      <c r="Q32" t="e">
        <f t="array" aca="1" ref="Q32" ca="1">INDEX($L$8:$R$20,MATCH($L32,$L$8:$L$20,0),MATCH(Q$26,$L$8:$R$8,0))</f>
        <v>#N/A</v>
      </c>
      <c r="R32" s="104" t="e">
        <f t="array" aca="1" ref="R32" ca="1">IF(COUNTIF(M32:Q32,SMALL($M$27:$Q$37,1)),MAX(M32:Q32),"")</f>
        <v>#N/A</v>
      </c>
    </row>
    <row r="33" spans="2:18" x14ac:dyDescent="0.25">
      <c r="B33">
        <f>L99</f>
        <v>6</v>
      </c>
      <c r="C33" t="e">
        <f ca="1">M99</f>
        <v>#N/A</v>
      </c>
      <c r="D33" t="e">
        <f ca="1">N99</f>
        <v>#N/A</v>
      </c>
      <c r="E33" s="151" t="e">
        <f ca="1">O99</f>
        <v>#N/A</v>
      </c>
      <c r="H33" s="252"/>
      <c r="I33" s="253"/>
      <c r="J33" s="254"/>
      <c r="L33" t="str">
        <f ca="1"/>
        <v/>
      </c>
      <c r="M33" t="e">
        <f t="array" aca="1" ref="M33" ca="1">INDEX($L$8:$R$20,MATCH($L33,$L$8:$L$20,0),MATCH(M$26,$L$8:$R$8,0))</f>
        <v>#N/A</v>
      </c>
      <c r="N33" t="e">
        <f t="array" aca="1" ref="N33" ca="1">INDEX($L$8:$R$20,MATCH($L33,$L$8:$L$20,0),MATCH(N$26,$L$8:$R$8,0))</f>
        <v>#N/A</v>
      </c>
      <c r="O33" t="e">
        <f t="array" aca="1" ref="O33" ca="1">INDEX($L$8:$R$20,MATCH($L33,$L$8:$L$20,0),MATCH(O$26,$L$8:$R$8,0))</f>
        <v>#N/A</v>
      </c>
      <c r="P33" t="e">
        <f t="array" aca="1" ref="P33" ca="1">INDEX($L$8:$R$20,MATCH($L33,$L$8:$L$20,0),MATCH(P$26,$L$8:$R$8,0))</f>
        <v>#N/A</v>
      </c>
      <c r="Q33" t="e">
        <f t="array" aca="1" ref="Q33" ca="1">INDEX($L$8:$R$20,MATCH($L33,$L$8:$L$20,0),MATCH(Q$26,$L$8:$R$8,0))</f>
        <v>#N/A</v>
      </c>
      <c r="R33" s="104" t="e">
        <f t="array" aca="1" ref="R33" ca="1">IF(COUNTIF(M33:Q33,SMALL($M$27:$Q$37,1)),MAX(M33:Q33),"")</f>
        <v>#N/A</v>
      </c>
    </row>
    <row r="34" spans="2:18" x14ac:dyDescent="0.25">
      <c r="B34">
        <f>L112</f>
        <v>7</v>
      </c>
      <c r="C34" t="e">
        <f ca="1">M112</f>
        <v>#N/A</v>
      </c>
      <c r="D34" t="e">
        <f ca="1">N112</f>
        <v>#N/A</v>
      </c>
      <c r="E34" s="151" t="e">
        <f ca="1">O112</f>
        <v>#N/A</v>
      </c>
      <c r="H34" s="252"/>
      <c r="I34" s="253"/>
      <c r="J34" s="254"/>
      <c r="L34" t="str">
        <f ca="1"/>
        <v/>
      </c>
      <c r="M34" t="e">
        <f t="array" aca="1" ref="M34" ca="1">INDEX($L$8:$R$20,MATCH($L34,$L$8:$L$20,0),MATCH(M$26,$L$8:$R$8,0))</f>
        <v>#N/A</v>
      </c>
      <c r="N34" t="e">
        <f t="array" aca="1" ref="N34" ca="1">INDEX($L$8:$R$20,MATCH($L34,$L$8:$L$20,0),MATCH(N$26,$L$8:$R$8,0))</f>
        <v>#N/A</v>
      </c>
      <c r="O34" t="e">
        <f t="array" aca="1" ref="O34" ca="1">INDEX($L$8:$R$20,MATCH($L34,$L$8:$L$20,0),MATCH(O$26,$L$8:$R$8,0))</f>
        <v>#N/A</v>
      </c>
      <c r="P34" t="e">
        <f t="array" aca="1" ref="P34" ca="1">INDEX($L$8:$R$20,MATCH($L34,$L$8:$L$20,0),MATCH(P$26,$L$8:$R$8,0))</f>
        <v>#N/A</v>
      </c>
      <c r="Q34" t="e">
        <f t="array" aca="1" ref="Q34" ca="1">INDEX($L$8:$R$20,MATCH($L34,$L$8:$L$20,0),MATCH(Q$26,$L$8:$R$8,0))</f>
        <v>#N/A</v>
      </c>
      <c r="R34" s="104" t="e">
        <f t="array" aca="1" ref="R34" ca="1">IF(COUNTIF(M34:Q34,SMALL($M$27:$Q$37,1)),MAX(M34:Q34),"")</f>
        <v>#N/A</v>
      </c>
    </row>
    <row r="35" spans="2:18" x14ac:dyDescent="0.25">
      <c r="H35" s="252"/>
      <c r="I35" s="253"/>
      <c r="J35" s="254"/>
      <c r="L35" t="str">
        <f ca="1"/>
        <v/>
      </c>
      <c r="M35" t="e">
        <f t="array" aca="1" ref="M35" ca="1">INDEX($L$8:$R$20,MATCH($L35,$L$8:$L$20,0),MATCH(M$26,$L$8:$R$8,0))</f>
        <v>#N/A</v>
      </c>
      <c r="N35" t="e">
        <f t="array" aca="1" ref="N35" ca="1">INDEX($L$8:$R$20,MATCH($L35,$L$8:$L$20,0),MATCH(N$26,$L$8:$R$8,0))</f>
        <v>#N/A</v>
      </c>
      <c r="O35" t="e">
        <f t="array" aca="1" ref="O35" ca="1">INDEX($L$8:$R$20,MATCH($L35,$L$8:$L$20,0),MATCH(O$26,$L$8:$R$8,0))</f>
        <v>#N/A</v>
      </c>
      <c r="P35" t="e">
        <f t="array" aca="1" ref="P35" ca="1">INDEX($L$8:$R$20,MATCH($L35,$L$8:$L$20,0),MATCH(P$26,$L$8:$R$8,0))</f>
        <v>#N/A</v>
      </c>
      <c r="Q35" t="e">
        <f t="array" aca="1" ref="Q35" ca="1">INDEX($L$8:$R$20,MATCH($L35,$L$8:$L$20,0),MATCH(Q$26,$L$8:$R$8,0))</f>
        <v>#N/A</v>
      </c>
      <c r="R35" s="104" t="e">
        <f t="array" aca="1" ref="R35" ca="1">IF(COUNTIF(M35:Q35,SMALL($M$27:$Q$37,1)),MAX(M35:Q35),"")</f>
        <v>#N/A</v>
      </c>
    </row>
    <row r="36" spans="2:18" ht="15.75" thickBot="1" x14ac:dyDescent="0.3">
      <c r="H36" s="255"/>
      <c r="I36" s="256"/>
      <c r="J36" s="257"/>
      <c r="L36" t="str">
        <f ca="1"/>
        <v/>
      </c>
      <c r="M36" t="e">
        <f t="array" aca="1" ref="M36" ca="1">INDEX($L$8:$R$20,MATCH($L36,$L$8:$L$20,0),MATCH(M$26,$L$8:$R$8,0))</f>
        <v>#N/A</v>
      </c>
      <c r="N36" t="e">
        <f t="array" aca="1" ref="N36" ca="1">INDEX($L$8:$R$20,MATCH($L36,$L$8:$L$20,0),MATCH(N$26,$L$8:$R$8,0))</f>
        <v>#N/A</v>
      </c>
      <c r="O36" t="e">
        <f t="array" aca="1" ref="O36" ca="1">INDEX($L$8:$R$20,MATCH($L36,$L$8:$L$20,0),MATCH(O$26,$L$8:$R$8,0))</f>
        <v>#N/A</v>
      </c>
      <c r="P36" t="e">
        <f t="array" aca="1" ref="P36" ca="1">INDEX($L$8:$R$20,MATCH($L36,$L$8:$L$20,0),MATCH(P$26,$L$8:$R$8,0))</f>
        <v>#N/A</v>
      </c>
      <c r="Q36" t="e">
        <f t="array" aca="1" ref="Q36" ca="1">INDEX($L$8:$R$20,MATCH($L36,$L$8:$L$20,0),MATCH(Q$26,$L$8:$R$8,0))</f>
        <v>#N/A</v>
      </c>
      <c r="R36" s="104" t="e">
        <f t="array" aca="1" ref="R36" ca="1">IF(COUNTIF(M36:Q36,SMALL($M$27:$Q$37,1)),MAX(M36:Q36),"")</f>
        <v>#N/A</v>
      </c>
    </row>
    <row r="37" spans="2:18" x14ac:dyDescent="0.25">
      <c r="C37" s="122" t="s">
        <v>90</v>
      </c>
      <c r="D37" s="102" t="s">
        <v>81</v>
      </c>
      <c r="E37" s="103"/>
      <c r="F37" s="103"/>
      <c r="G37" s="103"/>
      <c r="H37" s="103"/>
      <c r="L37" t="str">
        <f ca="1"/>
        <v/>
      </c>
      <c r="M37" t="e">
        <f t="array" aca="1" ref="M37" ca="1">INDEX($L$8:$R$20,MATCH($L37,$L$8:$L$20,0),MATCH(M$26,$L$8:$R$8,0))</f>
        <v>#N/A</v>
      </c>
      <c r="N37" t="e">
        <f t="array" aca="1" ref="N37" ca="1">INDEX($L$8:$R$20,MATCH($L37,$L$8:$L$20,0),MATCH(N$26,$L$8:$R$8,0))</f>
        <v>#N/A</v>
      </c>
      <c r="O37" t="e">
        <f t="array" aca="1" ref="O37" ca="1">INDEX($L$8:$R$20,MATCH($L37,$L$8:$L$20,0),MATCH(O$26,$L$8:$R$8,0))</f>
        <v>#N/A</v>
      </c>
      <c r="P37" t="e">
        <f t="array" aca="1" ref="P37" ca="1">INDEX($L$8:$R$20,MATCH($L37,$L$8:$L$20,0),MATCH(P$26,$L$8:$R$8,0))</f>
        <v>#N/A</v>
      </c>
      <c r="Q37" t="e">
        <f t="array" aca="1" ref="Q37" ca="1">INDEX($L$8:$R$20,MATCH($L37,$L$8:$L$20,0),MATCH(Q$26,$L$8:$R$8,0))</f>
        <v>#N/A</v>
      </c>
      <c r="R37" s="104" t="e">
        <f t="array" aca="1" ref="R37" ca="1">IF(COUNTIF(M37:Q37,SMALL($M$27:$Q$37,1)),MAX(M37:Q37),"")</f>
        <v>#N/A</v>
      </c>
    </row>
    <row r="38" spans="2:18" x14ac:dyDescent="0.25">
      <c r="H38" s="103"/>
      <c r="M38" s="104" t="e">
        <f ca="1">IF(M39=$R$38,IF(COUNTIF(M27:M37,$D$37)=10,5,MAX(M27:M37)),"")</f>
        <v>#N/A</v>
      </c>
      <c r="N38" s="104" t="e">
        <f ca="1">IF(N39=$R$38,IF(COUNTIF(N27:N37,$D$37)=10,5,MAX(N27:N37)),"")</f>
        <v>#N/A</v>
      </c>
      <c r="O38" s="104" t="e">
        <f ca="1">IF(O39=$R$38,IF(COUNTIF(O27:O37,$D$37)=10,5,MAX(O27:O37)),"")</f>
        <v>#N/A</v>
      </c>
      <c r="P38" s="104" t="e">
        <f ca="1">IF(P39=$R$38,IF(COUNTIF(P27:P37,$D$37)=10,5,MAX(P27:P37)),"")</f>
        <v>#N/A</v>
      </c>
      <c r="Q38" s="104" t="e">
        <f ca="1">IF(Q39=$R$38,IF(COUNTIF(Q27:Q37,$D$37)=10,5,MAX(Q27:Q37)),"")</f>
        <v>#N/A</v>
      </c>
      <c r="R38" s="105" t="e">
        <f ca="1">SMALL(M27:Q37,1)</f>
        <v>#N/A</v>
      </c>
    </row>
    <row r="39" spans="2:18" x14ac:dyDescent="0.25">
      <c r="L39" s="106" t="e">
        <f t="array" aca="1" ref="L39" ca="1">INDIRECT(ADDRESS(MIN(IF($R$27:$R$37=MAX($R$27:$R$37),ROW($R$27:$R$37))),COLUMN()))</f>
        <v>#N/A</v>
      </c>
      <c r="M39" s="106" t="e">
        <f t="array" aca="1" ref="M39" ca="1">INDIRECT(ADDRESS(MIN(IF($R$27:$R$37=MAX($R$27:$R$37),ROW($R$27:$R$37))),COLUMN()))</f>
        <v>#N/A</v>
      </c>
      <c r="N39" s="106" t="e">
        <f t="array" aca="1" ref="N39" ca="1">INDIRECT(ADDRESS(MIN(IF($R$27:$R$37=MAX($R$27:$R$37),ROW($R$27:$R$37))),COLUMN()))</f>
        <v>#N/A</v>
      </c>
      <c r="O39" s="106" t="e">
        <f t="array" aca="1" ref="O39" ca="1">INDIRECT(ADDRESS(MIN(IF($R$27:$R$37=MAX($R$27:$R$37),ROW($R$27:$R$37))),COLUMN()))</f>
        <v>#N/A</v>
      </c>
      <c r="P39" s="106" t="e">
        <f t="array" aca="1" ref="P39" ca="1">INDIRECT(ADDRESS(MIN(IF($R$27:$R$37=MAX($R$27:$R$37),ROW($R$27:$R$37))),COLUMN()))</f>
        <v>#N/A</v>
      </c>
      <c r="Q39" s="106" t="e">
        <f t="array" aca="1" ref="Q39" ca="1">INDIRECT(ADDRESS(MIN(IF($R$27:$R$37=MAX($R$27:$R$37),ROW($R$27:$R$37))),COLUMN()))</f>
        <v>#N/A</v>
      </c>
      <c r="R39" s="106" t="e">
        <f t="array" aca="1" ref="R39" ca="1">INDIRECT(ADDRESS(MIN(IF($R$27:$R$37=MAX($R$27:$R$37),ROW($R$27:$R$37))),COLUMN()))</f>
        <v>#N/A</v>
      </c>
    </row>
    <row r="41" spans="2:18" x14ac:dyDescent="0.25">
      <c r="L41" s="105">
        <v>2</v>
      </c>
      <c r="M41" s="105" t="e">
        <f t="array" aca="1" ref="M41" ca="1">INDIRECT(ADDRESS(ROW(L26),MIN(IF($M$38:$Q$38=MAX($M$38:$Q$38),COLUMN($M$38:$Q$38)))))</f>
        <v>#N/A</v>
      </c>
      <c r="N41" s="105" t="e">
        <f t="array" aca="1" ref="N41" ca="1">INDIRECT(ADDRESS(MIN(IF($R$27:$R$37=MAX($R$27:$R$37),ROW($R$27:$R$37))),COLUMN(L26)))</f>
        <v>#N/A</v>
      </c>
      <c r="O41" s="105" t="e">
        <f ca="1">SMALL(M27:Q37,1)</f>
        <v>#N/A</v>
      </c>
    </row>
    <row r="43" spans="2:18" x14ac:dyDescent="0.25">
      <c r="M43" t="str">
        <f t="array" aca="1" ref="M43:P43" ca="1">IFERROR(INDEX(26:26,1,SMALL(IF($M$26:$R$26&lt;&gt;$M$41,COLUMN($M$26:$R$26)),COLUMN(A1:F1))),"")</f>
        <v/>
      </c>
      <c r="N43" t="str">
        <f ca="1"/>
        <v/>
      </c>
      <c r="O43" t="str">
        <f ca="1"/>
        <v/>
      </c>
      <c r="P43" t="str">
        <f ca="1"/>
        <v/>
      </c>
    </row>
    <row r="44" spans="2:18" x14ac:dyDescent="0.25">
      <c r="L44" t="str">
        <f t="array" aca="1" ref="L44:L53" ca="1">IFERROR(INDEX(L:L,SMALL(IF($L$27:$L$37&lt;&gt;$N$41,ROW($L$27:$L$37)),ROW(A1:A11))),"")</f>
        <v/>
      </c>
      <c r="M44" t="e">
        <f t="array" aca="1" ref="M44" ca="1">INDEX($L$26:$Q$37,MATCH($L44,$L$26:$L$37,0),MATCH(M$43,$L$26:$Q$26,0))</f>
        <v>#N/A</v>
      </c>
      <c r="N44" t="e">
        <f t="array" aca="1" ref="N44" ca="1">INDEX($L$26:$Q$37,MATCH($L44,$L$26:$L$37,0),MATCH(N$43,$L$26:$Q$26,0))</f>
        <v>#N/A</v>
      </c>
      <c r="O44" t="e">
        <f t="array" aca="1" ref="O44" ca="1">INDEX($L$26:$Q$37,MATCH($L44,$L$26:$L$37,0),MATCH(O$43,$L$26:$Q$26,0))</f>
        <v>#N/A</v>
      </c>
      <c r="P44" t="e">
        <f t="array" aca="1" ref="P44" ca="1">INDEX($L$26:$Q$37,MATCH($L44,$L$26:$L$37,0),MATCH(P$43,$L$26:$Q$26,0))</f>
        <v>#N/A</v>
      </c>
      <c r="Q44" s="104" t="e">
        <f t="array" aca="1" ref="Q44" ca="1">IF(COUNTIF(M44:P44,SMALL($M$44:$P$53,1)),MAX(M44:P44),"")</f>
        <v>#N/A</v>
      </c>
    </row>
    <row r="45" spans="2:18" x14ac:dyDescent="0.25">
      <c r="L45" t="str">
        <f ca="1"/>
        <v/>
      </c>
      <c r="M45" t="e">
        <f t="array" aca="1" ref="M45" ca="1">INDEX($L$26:$Q$37,MATCH($L45,$L$26:$L$37,0),MATCH(M$43,$L$26:$Q$26,0))</f>
        <v>#N/A</v>
      </c>
      <c r="N45" t="e">
        <f t="array" aca="1" ref="N45" ca="1">INDEX($L$26:$Q$37,MATCH($L45,$L$26:$L$37,0),MATCH(N$43,$L$26:$Q$26,0))</f>
        <v>#N/A</v>
      </c>
      <c r="O45" t="e">
        <f t="array" aca="1" ref="O45" ca="1">INDEX($L$26:$Q$37,MATCH($L45,$L$26:$L$37,0),MATCH(O$43,$L$26:$Q$26,0))</f>
        <v>#N/A</v>
      </c>
      <c r="P45" t="e">
        <f t="array" aca="1" ref="P45" ca="1">INDEX($L$26:$Q$37,MATCH($L45,$L$26:$L$37,0),MATCH(P$43,$L$26:$Q$26,0))</f>
        <v>#N/A</v>
      </c>
      <c r="Q45" s="104" t="e">
        <f t="array" aca="1" ref="Q45" ca="1">IF(COUNTIF(M45:P45,SMALL($M$44:$P$53,1)),MAX(M45:P45),"")</f>
        <v>#N/A</v>
      </c>
    </row>
    <row r="46" spans="2:18" x14ac:dyDescent="0.25">
      <c r="L46" t="str">
        <f ca="1"/>
        <v/>
      </c>
      <c r="M46" t="e">
        <f t="array" aca="1" ref="M46" ca="1">INDEX($L$26:$Q$37,MATCH($L46,$L$26:$L$37,0),MATCH(M$43,$L$26:$Q$26,0))</f>
        <v>#N/A</v>
      </c>
      <c r="N46" t="e">
        <f t="array" aca="1" ref="N46" ca="1">INDEX($L$26:$Q$37,MATCH($L46,$L$26:$L$37,0),MATCH(N$43,$L$26:$Q$26,0))</f>
        <v>#N/A</v>
      </c>
      <c r="O46" t="e">
        <f t="array" aca="1" ref="O46" ca="1">INDEX($L$26:$Q$37,MATCH($L46,$L$26:$L$37,0),MATCH(O$43,$L$26:$Q$26,0))</f>
        <v>#N/A</v>
      </c>
      <c r="P46" t="e">
        <f t="array" aca="1" ref="P46" ca="1">INDEX($L$26:$Q$37,MATCH($L46,$L$26:$L$37,0),MATCH(P$43,$L$26:$Q$26,0))</f>
        <v>#N/A</v>
      </c>
      <c r="Q46" s="104" t="e">
        <f t="array" aca="1" ref="Q46" ca="1">IF(COUNTIF(M46:P46,SMALL($M$44:$P$53,1)),MAX(M46:P46),"")</f>
        <v>#N/A</v>
      </c>
    </row>
    <row r="47" spans="2:18" x14ac:dyDescent="0.25">
      <c r="E47" s="103"/>
      <c r="F47" s="103"/>
      <c r="G47" s="103"/>
      <c r="L47" t="str">
        <f ca="1"/>
        <v/>
      </c>
      <c r="M47" t="e">
        <f t="array" aca="1" ref="M47" ca="1">INDEX($L$26:$Q$37,MATCH($L47,$L$26:$L$37,0),MATCH(M$43,$L$26:$Q$26,0))</f>
        <v>#N/A</v>
      </c>
      <c r="N47" t="e">
        <f t="array" aca="1" ref="N47" ca="1">INDEX($L$26:$Q$37,MATCH($L47,$L$26:$L$37,0),MATCH(N$43,$L$26:$Q$26,0))</f>
        <v>#N/A</v>
      </c>
      <c r="O47" t="e">
        <f t="array" aca="1" ref="O47" ca="1">INDEX($L$26:$Q$37,MATCH($L47,$L$26:$L$37,0),MATCH(O$43,$L$26:$Q$26,0))</f>
        <v>#N/A</v>
      </c>
      <c r="P47" t="e">
        <f t="array" aca="1" ref="P47" ca="1">INDEX($L$26:$Q$37,MATCH($L47,$L$26:$L$37,0),MATCH(P$43,$L$26:$Q$26,0))</f>
        <v>#N/A</v>
      </c>
      <c r="Q47" s="104" t="e">
        <f t="array" aca="1" ref="Q47" ca="1">IF(COUNTIF(M47:P47,SMALL($M$44:$P$53,1)),MAX(M47:P47),"")</f>
        <v>#N/A</v>
      </c>
    </row>
    <row r="48" spans="2:18" x14ac:dyDescent="0.25">
      <c r="L48" t="str">
        <f ca="1"/>
        <v/>
      </c>
      <c r="M48" t="e">
        <f t="array" aca="1" ref="M48" ca="1">INDEX($L$26:$Q$37,MATCH($L48,$L$26:$L$37,0),MATCH(M$43,$L$26:$Q$26,0))</f>
        <v>#N/A</v>
      </c>
      <c r="N48" t="e">
        <f t="array" aca="1" ref="N48" ca="1">INDEX($L$26:$Q$37,MATCH($L48,$L$26:$L$37,0),MATCH(N$43,$L$26:$Q$26,0))</f>
        <v>#N/A</v>
      </c>
      <c r="O48" t="e">
        <f t="array" aca="1" ref="O48" ca="1">INDEX($L$26:$Q$37,MATCH($L48,$L$26:$L$37,0),MATCH(O$43,$L$26:$Q$26,0))</f>
        <v>#N/A</v>
      </c>
      <c r="P48" t="e">
        <f t="array" aca="1" ref="P48" ca="1">INDEX($L$26:$Q$37,MATCH($L48,$L$26:$L$37,0),MATCH(P$43,$L$26:$Q$26,0))</f>
        <v>#N/A</v>
      </c>
      <c r="Q48" s="104" t="e">
        <f t="array" aca="1" ref="Q48" ca="1">IF(COUNTIF(M48:P48,SMALL($M$44:$P$53,1)),MAX(M48:P48),"")</f>
        <v>#N/A</v>
      </c>
    </row>
    <row r="49" spans="1:17" x14ac:dyDescent="0.25">
      <c r="L49" t="str">
        <f ca="1"/>
        <v/>
      </c>
      <c r="M49" t="e">
        <f t="array" aca="1" ref="M49" ca="1">INDEX($L$26:$Q$37,MATCH($L49,$L$26:$L$37,0),MATCH(M$43,$L$26:$Q$26,0))</f>
        <v>#N/A</v>
      </c>
      <c r="N49" t="e">
        <f t="array" aca="1" ref="N49" ca="1">INDEX($L$26:$Q$37,MATCH($L49,$L$26:$L$37,0),MATCH(N$43,$L$26:$Q$26,0))</f>
        <v>#N/A</v>
      </c>
      <c r="O49" t="e">
        <f t="array" aca="1" ref="O49" ca="1">INDEX($L$26:$Q$37,MATCH($L49,$L$26:$L$37,0),MATCH(O$43,$L$26:$Q$26,0))</f>
        <v>#N/A</v>
      </c>
      <c r="P49" t="e">
        <f t="array" aca="1" ref="P49" ca="1">INDEX($L$26:$Q$37,MATCH($L49,$L$26:$L$37,0),MATCH(P$43,$L$26:$Q$26,0))</f>
        <v>#N/A</v>
      </c>
      <c r="Q49" s="104" t="e">
        <f t="array" aca="1" ref="Q49" ca="1">IF(COUNTIF(M49:P49,SMALL($M$44:$P$53,1)),MAX(M49:P49),"")</f>
        <v>#N/A</v>
      </c>
    </row>
    <row r="50" spans="1:17" x14ac:dyDescent="0.25">
      <c r="A50" s="258"/>
      <c r="L50" t="str">
        <f ca="1"/>
        <v/>
      </c>
      <c r="M50" t="e">
        <f t="array" aca="1" ref="M50" ca="1">INDEX($L$26:$Q$37,MATCH($L50,$L$26:$L$37,0),MATCH(M$43,$L$26:$Q$26,0))</f>
        <v>#N/A</v>
      </c>
      <c r="N50" t="e">
        <f t="array" aca="1" ref="N50" ca="1">INDEX($L$26:$Q$37,MATCH($L50,$L$26:$L$37,0),MATCH(N$43,$L$26:$Q$26,0))</f>
        <v>#N/A</v>
      </c>
      <c r="O50" t="e">
        <f t="array" aca="1" ref="O50" ca="1">INDEX($L$26:$Q$37,MATCH($L50,$L$26:$L$37,0),MATCH(O$43,$L$26:$Q$26,0))</f>
        <v>#N/A</v>
      </c>
      <c r="P50" t="e">
        <f t="array" aca="1" ref="P50" ca="1">INDEX($L$26:$Q$37,MATCH($L50,$L$26:$L$37,0),MATCH(P$43,$L$26:$Q$26,0))</f>
        <v>#N/A</v>
      </c>
      <c r="Q50" s="104" t="e">
        <f t="array" aca="1" ref="Q50" ca="1">IF(COUNTIF(M50:P50,SMALL($M$44:$P$53,1)),MAX(M50:P50),"")</f>
        <v>#N/A</v>
      </c>
    </row>
    <row r="51" spans="1:17" x14ac:dyDescent="0.25">
      <c r="A51" s="258"/>
      <c r="L51" t="str">
        <f ca="1"/>
        <v/>
      </c>
      <c r="M51" t="e">
        <f t="array" aca="1" ref="M51" ca="1">INDEX($L$26:$Q$37,MATCH($L51,$L$26:$L$37,0),MATCH(M$43,$L$26:$Q$26,0))</f>
        <v>#N/A</v>
      </c>
      <c r="N51" t="e">
        <f t="array" aca="1" ref="N51" ca="1">INDEX($L$26:$Q$37,MATCH($L51,$L$26:$L$37,0),MATCH(N$43,$L$26:$Q$26,0))</f>
        <v>#N/A</v>
      </c>
      <c r="O51" t="e">
        <f t="array" aca="1" ref="O51" ca="1">INDEX($L$26:$Q$37,MATCH($L51,$L$26:$L$37,0),MATCH(O$43,$L$26:$Q$26,0))</f>
        <v>#N/A</v>
      </c>
      <c r="P51" t="e">
        <f t="array" aca="1" ref="P51" ca="1">INDEX($L$26:$Q$37,MATCH($L51,$L$26:$L$37,0),MATCH(P$43,$L$26:$Q$26,0))</f>
        <v>#N/A</v>
      </c>
      <c r="Q51" s="104" t="e">
        <f t="array" aca="1" ref="Q51" ca="1">IF(COUNTIF(M51:P51,SMALL($M$44:$P$53,1)),MAX(M51:P51),"")</f>
        <v>#N/A</v>
      </c>
    </row>
    <row r="52" spans="1:17" x14ac:dyDescent="0.25">
      <c r="A52" s="258"/>
      <c r="L52" t="str">
        <f ca="1"/>
        <v/>
      </c>
      <c r="M52" t="e">
        <f t="array" aca="1" ref="M52" ca="1">INDEX($L$26:$Q$37,MATCH($L52,$L$26:$L$37,0),MATCH(M$43,$L$26:$Q$26,0))</f>
        <v>#N/A</v>
      </c>
      <c r="N52" t="e">
        <f t="array" aca="1" ref="N52" ca="1">INDEX($L$26:$Q$37,MATCH($L52,$L$26:$L$37,0),MATCH(N$43,$L$26:$Q$26,0))</f>
        <v>#N/A</v>
      </c>
      <c r="O52" t="e">
        <f t="array" aca="1" ref="O52" ca="1">INDEX($L$26:$Q$37,MATCH($L52,$L$26:$L$37,0),MATCH(O$43,$L$26:$Q$26,0))</f>
        <v>#N/A</v>
      </c>
      <c r="P52" t="e">
        <f t="array" aca="1" ref="P52" ca="1">INDEX($L$26:$Q$37,MATCH($L52,$L$26:$L$37,0),MATCH(P$43,$L$26:$Q$26,0))</f>
        <v>#N/A</v>
      </c>
      <c r="Q52" s="104" t="e">
        <f t="array" aca="1" ref="Q52" ca="1">IF(COUNTIF(M52:P52,SMALL($M$44:$P$53,1)),MAX(M52:P52),"")</f>
        <v>#N/A</v>
      </c>
    </row>
    <row r="53" spans="1:17" x14ac:dyDescent="0.25">
      <c r="A53" s="258"/>
      <c r="L53" t="str">
        <f ca="1"/>
        <v/>
      </c>
      <c r="M53" t="e">
        <f t="array" aca="1" ref="M53" ca="1">INDEX($L$26:$Q$37,MATCH($L53,$L$26:$L$37,0),MATCH(M$43,$L$26:$Q$26,0))</f>
        <v>#N/A</v>
      </c>
      <c r="N53" t="e">
        <f t="array" aca="1" ref="N53" ca="1">INDEX($L$26:$Q$37,MATCH($L53,$L$26:$L$37,0),MATCH(N$43,$L$26:$Q$26,0))</f>
        <v>#N/A</v>
      </c>
      <c r="O53" t="e">
        <f t="array" aca="1" ref="O53" ca="1">INDEX($L$26:$Q$37,MATCH($L53,$L$26:$L$37,0),MATCH(O$43,$L$26:$Q$26,0))</f>
        <v>#N/A</v>
      </c>
      <c r="P53" t="e">
        <f t="array" aca="1" ref="P53" ca="1">INDEX($L$26:$Q$37,MATCH($L53,$L$26:$L$37,0),MATCH(P$43,$L$26:$Q$26,0))</f>
        <v>#N/A</v>
      </c>
      <c r="Q53" s="104" t="e">
        <f t="array" aca="1" ref="Q53" ca="1">IF(COUNTIF(M53:P53,SMALL($M$44:$P$53,1)),MAX(M53:P53),"")</f>
        <v>#N/A</v>
      </c>
    </row>
    <row r="54" spans="1:17" x14ac:dyDescent="0.25">
      <c r="A54" s="258"/>
      <c r="M54" s="104" t="e">
        <f ca="1">IF(M55=$Q$54,IF(COUNTIF(M43:M53,$D$37)=9,5,MAX(M43:M53)),"")</f>
        <v>#N/A</v>
      </c>
      <c r="N54" s="104" t="e">
        <f ca="1">IF(N55=$Q$54,IF(COUNTIF(N43:N53,$D$37)=9,5,MAX(N43:N53)),"")</f>
        <v>#N/A</v>
      </c>
      <c r="O54" s="104" t="e">
        <f ca="1">IF(O55=$Q$54,IF(COUNTIF(O43:O53,$D$37)=9,5,MAX(O43:O53)),"")</f>
        <v>#N/A</v>
      </c>
      <c r="P54" s="104" t="e">
        <f ca="1">IF(P55=$Q$54,IF(COUNTIF(P43:P53,$D$37)=9,5,MAX(P43:P53)),"")</f>
        <v>#N/A</v>
      </c>
      <c r="Q54" s="105" t="e">
        <f ca="1">SMALL(M44:P53,1)</f>
        <v>#N/A</v>
      </c>
    </row>
    <row r="55" spans="1:17" x14ac:dyDescent="0.25">
      <c r="A55" s="258"/>
      <c r="L55" s="106" t="e">
        <f t="array" aca="1" ref="L55" ca="1">INDIRECT(ADDRESS(MIN(IF($Q$44:$Q$53=MAX($Q$44:$Q$53),ROW($Q$44:$Q$53))),COLUMN()))</f>
        <v>#N/A</v>
      </c>
      <c r="M55" s="106" t="e">
        <f t="array" aca="1" ref="M55" ca="1">INDIRECT(ADDRESS(MIN(IF($Q$44:$Q$53=MAX($Q$44:$Q$53),ROW($Q$44:$Q$53))),COLUMN()))</f>
        <v>#N/A</v>
      </c>
      <c r="N55" s="106" t="e">
        <f t="array" aca="1" ref="N55" ca="1">INDIRECT(ADDRESS(MIN(IF($Q$44:$Q$53=MAX($Q$44:$Q$53),ROW($Q$44:$Q$53))),COLUMN()))</f>
        <v>#N/A</v>
      </c>
      <c r="O55" s="106" t="e">
        <f t="array" aca="1" ref="O55" ca="1">INDIRECT(ADDRESS(MIN(IF($Q$44:$Q$53=MAX($Q$44:$Q$53),ROW($Q$44:$Q$53))),COLUMN()))</f>
        <v>#N/A</v>
      </c>
      <c r="P55" s="106" t="e">
        <f t="array" aca="1" ref="P55" ca="1">INDIRECT(ADDRESS(MIN(IF($Q$44:$Q$53=MAX($Q$44:$Q$53),ROW($Q$44:$Q$53))),COLUMN()))</f>
        <v>#N/A</v>
      </c>
    </row>
    <row r="57" spans="1:17" x14ac:dyDescent="0.25">
      <c r="L57" s="105">
        <v>3</v>
      </c>
      <c r="M57" s="105" t="e">
        <f t="array" aca="1" ref="M57" ca="1">INDIRECT(ADDRESS(ROW(L43),MIN(IF($M$54:$P$54=MAX($M$54:$P$54),COLUMN($M$54:$P$54)))))</f>
        <v>#N/A</v>
      </c>
      <c r="N57" s="105" t="e">
        <f t="array" aca="1" ref="N57" ca="1">INDIRECT(ADDRESS(MIN(IF($Q$44:$Q$53=MAX($Q$44:$Q$53),ROW($Q$44:$Q$53))),COLUMN(L43)))</f>
        <v>#N/A</v>
      </c>
      <c r="O57" s="105" t="e">
        <f ca="1">Q54</f>
        <v>#N/A</v>
      </c>
    </row>
    <row r="59" spans="1:17" x14ac:dyDescent="0.25">
      <c r="M59" t="str">
        <f t="array" aca="1" ref="M59:O59" ca="1">IFERROR(INDEX(43:43,1,SMALL(IF($M$43:$Q$43&lt;&gt;$M$57,COLUMN($M$43:$Q$43)),COLUMN(A1:F1))),"")</f>
        <v/>
      </c>
      <c r="N59" t="str">
        <f ca="1"/>
        <v/>
      </c>
      <c r="O59" t="str">
        <f ca="1"/>
        <v/>
      </c>
    </row>
    <row r="60" spans="1:17" x14ac:dyDescent="0.25">
      <c r="L60" t="str">
        <f t="array" aca="1" ref="L60:L68" ca="1">IFERROR(INDEX(L:L,SMALL(IF($L$44:$L$53&lt;&gt;$N$57,ROW($L$44:$L$53)),ROW(A1:A10))),"")</f>
        <v/>
      </c>
      <c r="M60" t="e">
        <f t="array" aca="1" ref="M60" ca="1">INDEX($L$43:$P$53,MATCH($L60,$L$43:$L$53,0),MATCH(M$59,$L$43:$P$43,0))</f>
        <v>#N/A</v>
      </c>
      <c r="N60" t="e">
        <f t="array" aca="1" ref="N60" ca="1">INDEX($L$43:$P$53,MATCH($L60,$L$43:$L$53,0),MATCH(N$59,$L$43:$P$43,0))</f>
        <v>#N/A</v>
      </c>
      <c r="O60" t="e">
        <f t="array" aca="1" ref="O60" ca="1">INDEX($L$43:$P$53,MATCH($L60,$L$43:$L$53,0),MATCH(O$59,$L$43:$P$43,0))</f>
        <v>#N/A</v>
      </c>
      <c r="P60" s="104" t="e">
        <f t="array" aca="1" ref="P60" ca="1">IF(COUNTIF(M60:O60,SMALL($M$60:$O$68,1)),MAX(M60:O60),"")</f>
        <v>#N/A</v>
      </c>
    </row>
    <row r="61" spans="1:17" x14ac:dyDescent="0.25">
      <c r="L61" t="str">
        <f ca="1"/>
        <v/>
      </c>
      <c r="M61" t="e">
        <f t="array" aca="1" ref="M61" ca="1">INDEX($L$43:$P$53,MATCH($L61,$L$43:$L$53,0),MATCH(M$59,$L$43:$P$43,0))</f>
        <v>#N/A</v>
      </c>
      <c r="N61" t="e">
        <f t="array" aca="1" ref="N61" ca="1">INDEX($L$43:$P$53,MATCH($L61,$L$43:$L$53,0),MATCH(N$59,$L$43:$P$43,0))</f>
        <v>#N/A</v>
      </c>
      <c r="O61" t="e">
        <f t="array" aca="1" ref="O61" ca="1">INDEX($L$43:$P$53,MATCH($L61,$L$43:$L$53,0),MATCH(O$59,$L$43:$P$43,0))</f>
        <v>#N/A</v>
      </c>
      <c r="P61" s="104" t="e">
        <f t="array" aca="1" ref="P61" ca="1">IF(COUNTIF(M61:O61,SMALL($M$60:$O$68,1)),MAX(M61:O61),"")</f>
        <v>#N/A</v>
      </c>
    </row>
    <row r="62" spans="1:17" x14ac:dyDescent="0.25">
      <c r="L62" t="str">
        <f ca="1"/>
        <v/>
      </c>
      <c r="M62" t="e">
        <f t="array" aca="1" ref="M62" ca="1">INDEX($L$43:$P$53,MATCH($L62,$L$43:$L$53,0),MATCH(M$59,$L$43:$P$43,0))</f>
        <v>#N/A</v>
      </c>
      <c r="N62" t="e">
        <f t="array" aca="1" ref="N62" ca="1">INDEX($L$43:$P$53,MATCH($L62,$L$43:$L$53,0),MATCH(N$59,$L$43:$P$43,0))</f>
        <v>#N/A</v>
      </c>
      <c r="O62" t="e">
        <f t="array" aca="1" ref="O62" ca="1">INDEX($L$43:$P$53,MATCH($L62,$L$43:$L$53,0),MATCH(O$59,$L$43:$P$43,0))</f>
        <v>#N/A</v>
      </c>
      <c r="P62" s="104" t="e">
        <f t="array" aca="1" ref="P62" ca="1">IF(COUNTIF(M62:O62,SMALL($M$60:$O$68,1)),MAX(M62:O62),"")</f>
        <v>#N/A</v>
      </c>
    </row>
    <row r="63" spans="1:17" x14ac:dyDescent="0.25">
      <c r="L63" t="str">
        <f ca="1"/>
        <v/>
      </c>
      <c r="M63" t="e">
        <f t="array" aca="1" ref="M63" ca="1">INDEX($L$43:$P$53,MATCH($L63,$L$43:$L$53,0),MATCH(M$59,$L$43:$P$43,0))</f>
        <v>#N/A</v>
      </c>
      <c r="N63" t="e">
        <f t="array" aca="1" ref="N63" ca="1">INDEX($L$43:$P$53,MATCH($L63,$L$43:$L$53,0),MATCH(N$59,$L$43:$P$43,0))</f>
        <v>#N/A</v>
      </c>
      <c r="O63" t="e">
        <f t="array" aca="1" ref="O63" ca="1">INDEX($L$43:$P$53,MATCH($L63,$L$43:$L$53,0),MATCH(O$59,$L$43:$P$43,0))</f>
        <v>#N/A</v>
      </c>
      <c r="P63" s="104" t="e">
        <f t="array" aca="1" ref="P63" ca="1">IF(COUNTIF(M63:O63,SMALL($M$60:$O$68,1)),MAX(M63:O63),"")</f>
        <v>#N/A</v>
      </c>
    </row>
    <row r="64" spans="1:17" x14ac:dyDescent="0.25">
      <c r="L64" t="str">
        <f ca="1"/>
        <v/>
      </c>
      <c r="M64" t="e">
        <f t="array" aca="1" ref="M64" ca="1">INDEX($L$43:$P$53,MATCH($L64,$L$43:$L$53,0),MATCH(M$59,$L$43:$P$43,0))</f>
        <v>#N/A</v>
      </c>
      <c r="N64" t="e">
        <f t="array" aca="1" ref="N64" ca="1">INDEX($L$43:$P$53,MATCH($L64,$L$43:$L$53,0),MATCH(N$59,$L$43:$P$43,0))</f>
        <v>#N/A</v>
      </c>
      <c r="O64" t="e">
        <f t="array" aca="1" ref="O64" ca="1">INDEX($L$43:$P$53,MATCH($L64,$L$43:$L$53,0),MATCH(O$59,$L$43:$P$43,0))</f>
        <v>#N/A</v>
      </c>
      <c r="P64" s="104" t="e">
        <f t="array" aca="1" ref="P64" ca="1">IF(COUNTIF(M64:O64,SMALL($M$60:$O$68,1)),MAX(M64:O64),"")</f>
        <v>#N/A</v>
      </c>
    </row>
    <row r="65" spans="12:16" x14ac:dyDescent="0.25">
      <c r="L65" t="str">
        <f ca="1"/>
        <v/>
      </c>
      <c r="M65" t="e">
        <f t="array" aca="1" ref="M65" ca="1">INDEX($L$43:$P$53,MATCH($L65,$L$43:$L$53,0),MATCH(M$59,$L$43:$P$43,0))</f>
        <v>#N/A</v>
      </c>
      <c r="N65" t="e">
        <f t="array" aca="1" ref="N65" ca="1">INDEX($L$43:$P$53,MATCH($L65,$L$43:$L$53,0),MATCH(N$59,$L$43:$P$43,0))</f>
        <v>#N/A</v>
      </c>
      <c r="O65" t="e">
        <f t="array" aca="1" ref="O65" ca="1">INDEX($L$43:$P$53,MATCH($L65,$L$43:$L$53,0),MATCH(O$59,$L$43:$P$43,0))</f>
        <v>#N/A</v>
      </c>
      <c r="P65" s="104" t="e">
        <f t="array" aca="1" ref="P65" ca="1">IF(COUNTIF(M65:O65,SMALL($M$60:$O$68,1)),MAX(M65:O65),"")</f>
        <v>#N/A</v>
      </c>
    </row>
    <row r="66" spans="12:16" x14ac:dyDescent="0.25">
      <c r="L66" t="str">
        <f ca="1"/>
        <v/>
      </c>
      <c r="M66" t="e">
        <f t="array" aca="1" ref="M66" ca="1">INDEX($L$43:$P$53,MATCH($L66,$L$43:$L$53,0),MATCH(M$59,$L$43:$P$43,0))</f>
        <v>#N/A</v>
      </c>
      <c r="N66" t="e">
        <f t="array" aca="1" ref="N66" ca="1">INDEX($L$43:$P$53,MATCH($L66,$L$43:$L$53,0),MATCH(N$59,$L$43:$P$43,0))</f>
        <v>#N/A</v>
      </c>
      <c r="O66" t="e">
        <f t="array" aca="1" ref="O66" ca="1">INDEX($L$43:$P$53,MATCH($L66,$L$43:$L$53,0),MATCH(O$59,$L$43:$P$43,0))</f>
        <v>#N/A</v>
      </c>
      <c r="P66" s="104" t="e">
        <f t="array" aca="1" ref="P66" ca="1">IF(COUNTIF(M66:O66,SMALL($M$60:$O$68,1)),MAX(M66:O66),"")</f>
        <v>#N/A</v>
      </c>
    </row>
    <row r="67" spans="12:16" x14ac:dyDescent="0.25">
      <c r="L67" t="str">
        <f ca="1"/>
        <v/>
      </c>
      <c r="M67" t="e">
        <f t="array" aca="1" ref="M67" ca="1">INDEX($L$43:$P$53,MATCH($L67,$L$43:$L$53,0),MATCH(M$59,$L$43:$P$43,0))</f>
        <v>#N/A</v>
      </c>
      <c r="N67" t="e">
        <f t="array" aca="1" ref="N67" ca="1">INDEX($L$43:$P$53,MATCH($L67,$L$43:$L$53,0),MATCH(N$59,$L$43:$P$43,0))</f>
        <v>#N/A</v>
      </c>
      <c r="O67" t="e">
        <f t="array" aca="1" ref="O67" ca="1">INDEX($L$43:$P$53,MATCH($L67,$L$43:$L$53,0),MATCH(O$59,$L$43:$P$43,0))</f>
        <v>#N/A</v>
      </c>
      <c r="P67" s="104" t="e">
        <f t="array" aca="1" ref="P67" ca="1">IF(COUNTIF(M67:O67,SMALL($M$60:$O$68,1)),MAX(M67:O67),"")</f>
        <v>#N/A</v>
      </c>
    </row>
    <row r="68" spans="12:16" x14ac:dyDescent="0.25">
      <c r="L68" t="str">
        <f ca="1"/>
        <v/>
      </c>
      <c r="M68" t="e">
        <f t="array" aca="1" ref="M68" ca="1">INDEX($L$43:$P$53,MATCH($L68,$L$43:$L$53,0),MATCH(M$59,$L$43:$P$43,0))</f>
        <v>#N/A</v>
      </c>
      <c r="N68" t="e">
        <f t="array" aca="1" ref="N68" ca="1">INDEX($L$43:$P$53,MATCH($L68,$L$43:$L$53,0),MATCH(N$59,$L$43:$P$43,0))</f>
        <v>#N/A</v>
      </c>
      <c r="O68" t="e">
        <f t="array" aca="1" ref="O68" ca="1">INDEX($L$43:$P$53,MATCH($L68,$L$43:$L$53,0),MATCH(O$59,$L$43:$P$43,0))</f>
        <v>#N/A</v>
      </c>
      <c r="P68" s="104" t="e">
        <f t="array" aca="1" ref="P68" ca="1">IF(COUNTIF(M68:O68,SMALL($M$60:$O$68,1)),MAX(M68:O68),"")</f>
        <v>#N/A</v>
      </c>
    </row>
    <row r="69" spans="12:16" x14ac:dyDescent="0.25">
      <c r="M69" s="104" t="e">
        <f ca="1">IF(M70=$P$69,IF(COUNTIF(M60:M68,$D$37)=8,5,MAX(M60:M68)),"")</f>
        <v>#N/A</v>
      </c>
      <c r="N69" s="104" t="e">
        <f ca="1">IF(N70=$P$69,IF(COUNTIF(N60:N68,$D$37)=8,5,MAX(N60:N68)),"")</f>
        <v>#N/A</v>
      </c>
      <c r="O69" s="104" t="e">
        <f ca="1">IF(O70=$P$69,IF(COUNTIF(O60:O68,$D$37)=8,5,MAX(O60:O68)),"")</f>
        <v>#N/A</v>
      </c>
      <c r="P69" s="105" t="e">
        <f ca="1">SMALL(M60:O68,1)</f>
        <v>#N/A</v>
      </c>
    </row>
    <row r="70" spans="12:16" x14ac:dyDescent="0.25">
      <c r="L70" s="106" t="e">
        <f t="array" aca="1" ref="L70" ca="1">INDIRECT(ADDRESS(MIN(IF($P$60:$P$68=MAX($P$60:$P$68),ROW($P$60:$P$68))),COLUMN()))</f>
        <v>#N/A</v>
      </c>
      <c r="M70" s="106" t="e">
        <f t="array" aca="1" ref="M70" ca="1">INDIRECT(ADDRESS(MIN(IF($P$60:$P$68=MAX($P$60:$P$68),ROW($P$60:$P$68))),COLUMN()))</f>
        <v>#N/A</v>
      </c>
      <c r="N70" s="106" t="e">
        <f t="array" aca="1" ref="N70" ca="1">INDIRECT(ADDRESS(MIN(IF($P$60:$P$68=MAX($P$60:$P$68),ROW($P$60:$P$68))),COLUMN()))</f>
        <v>#N/A</v>
      </c>
      <c r="O70" s="106" t="e">
        <f t="array" aca="1" ref="O70" ca="1">INDIRECT(ADDRESS(MIN(IF($P$60:$P$68=MAX($P$60:$P$68),ROW($P$60:$P$68))),COLUMN()))</f>
        <v>#N/A</v>
      </c>
    </row>
    <row r="72" spans="12:16" x14ac:dyDescent="0.25">
      <c r="L72" s="105">
        <v>4</v>
      </c>
      <c r="M72" s="105" t="e">
        <f t="array" aca="1" ref="M72" ca="1">INDIRECT(ADDRESS(ROW(L59),MIN(IF($M$69:$O$69=MAX($M$69:$O$69),COLUMN($M$69:$O$69)))))</f>
        <v>#N/A</v>
      </c>
      <c r="N72" s="105" t="e">
        <f t="array" aca="1" ref="N72" ca="1">INDIRECT(ADDRESS(MIN(IF($P$60:$P$68=MAX($P$60:$P$68),ROW($P$60:$P$68))),COLUMN(L59)))</f>
        <v>#N/A</v>
      </c>
      <c r="O72" s="105" t="e">
        <f ca="1">P69</f>
        <v>#N/A</v>
      </c>
    </row>
    <row r="74" spans="12:16" x14ac:dyDescent="0.25">
      <c r="M74" t="str">
        <f t="array" aca="1" ref="M74" ca="1">IFERROR(INDEX(59:59,1,SMALL(IF($M$59:$O$59&lt;&gt;$M$72,COLUMN($M$59:$O$59)),COLUMN(A1:F1))),"")</f>
        <v/>
      </c>
      <c r="N74" t="str">
        <f t="array" aca="1" ref="N74" ca="1">IFERROR(INDEX(59:59,1,SMALL(IF($M$59:$O$59&lt;&gt;$M$72,COLUMN($M$59:$O$59)),COLUMN(B1:G1))),"")</f>
        <v/>
      </c>
    </row>
    <row r="75" spans="12:16" x14ac:dyDescent="0.25">
      <c r="L75" t="str">
        <f t="array" aca="1" ref="L75" ca="1">IFERROR(INDEX(L:L,SMALL(IF($L$60:$L$68&lt;&gt;$N$72,ROW($L$60:$L$68)),ROW(A1:A9))),"")</f>
        <v/>
      </c>
      <c r="M75" t="e">
        <f t="array" aca="1" ref="M75" ca="1">INDEX($L$59:$O$68,MATCH($L75,$L$59:$L$68,0),MATCH(M$74,$L$59:$O$59,0))</f>
        <v>#N/A</v>
      </c>
      <c r="N75" t="e">
        <f t="array" aca="1" ref="N75" ca="1">INDEX($L$59:$O$68,MATCH($L75,$L$59:$L$68,0),MATCH(N$74,$L$59:$O$59,0))</f>
        <v>#N/A</v>
      </c>
      <c r="O75" s="104" t="e">
        <f t="array" aca="1" ref="O75" ca="1">IF(COUNTIF(M75:N75,SMALL($M$75:$N$82,1)),MAX(M75:N75),"")</f>
        <v>#N/A</v>
      </c>
    </row>
    <row r="76" spans="12:16" x14ac:dyDescent="0.25">
      <c r="L76" t="str">
        <f t="array" aca="1" ref="L76" ca="1">IFERROR(INDEX(L:L,SMALL(IF($L$60:$L$68&lt;&gt;$N$72,ROW($L$60:$L$68)),ROW(A2:A10))),"")</f>
        <v/>
      </c>
      <c r="M76" t="e">
        <f t="array" aca="1" ref="M76" ca="1">INDEX($L$59:$O$68,MATCH($L76,$L$59:$L$68,0),MATCH(M$74,$L$59:$O$59,0))</f>
        <v>#N/A</v>
      </c>
      <c r="N76" t="e">
        <f t="array" aca="1" ref="N76" ca="1">INDEX($L$59:$O$68,MATCH($L76,$L$59:$L$68,0),MATCH(N$74,$L$59:$O$59,0))</f>
        <v>#N/A</v>
      </c>
      <c r="O76" s="104" t="e">
        <f t="array" aca="1" ref="O76" ca="1">IF(COUNTIF(M76:N76,SMALL($M$75:$N$82,1)),MAX(M76:N76),"")</f>
        <v>#N/A</v>
      </c>
    </row>
    <row r="77" spans="12:16" x14ac:dyDescent="0.25">
      <c r="L77" t="str">
        <f t="array" aca="1" ref="L77" ca="1">IFERROR(INDEX(L:L,SMALL(IF($L$60:$L$68&lt;&gt;$N$72,ROW($L$60:$L$68)),ROW(A3:A11))),"")</f>
        <v/>
      </c>
      <c r="M77" t="e">
        <f t="array" aca="1" ref="M77" ca="1">INDEX($L$59:$O$68,MATCH($L77,$L$59:$L$68,0),MATCH(M$74,$L$59:$O$59,0))</f>
        <v>#N/A</v>
      </c>
      <c r="N77" t="e">
        <f t="array" aca="1" ref="N77" ca="1">INDEX($L$59:$O$68,MATCH($L77,$L$59:$L$68,0),MATCH(N$74,$L$59:$O$59,0))</f>
        <v>#N/A</v>
      </c>
      <c r="O77" s="104" t="e">
        <f t="array" aca="1" ref="O77" ca="1">IF(COUNTIF(M77:N77,SMALL($M$75:$N$82,1)),MAX(M77:N77),"")</f>
        <v>#N/A</v>
      </c>
    </row>
    <row r="78" spans="12:16" x14ac:dyDescent="0.25">
      <c r="L78" t="str">
        <f t="array" aca="1" ref="L78" ca="1">IFERROR(INDEX(L:L,SMALL(IF($L$60:$L$68&lt;&gt;$N$72,ROW($L$60:$L$68)),ROW(A4:A12))),"")</f>
        <v/>
      </c>
      <c r="M78" t="e">
        <f t="array" aca="1" ref="M78" ca="1">INDEX($L$59:$O$68,MATCH($L78,$L$59:$L$68,0),MATCH(M$74,$L$59:$O$59,0))</f>
        <v>#N/A</v>
      </c>
      <c r="N78" t="e">
        <f t="array" aca="1" ref="N78" ca="1">INDEX($L$59:$O$68,MATCH($L78,$L$59:$L$68,0),MATCH(N$74,$L$59:$O$59,0))</f>
        <v>#N/A</v>
      </c>
      <c r="O78" s="104" t="e">
        <f t="array" aca="1" ref="O78" ca="1">IF(COUNTIF(M78:N78,SMALL($M$75:$N$82,1)),MAX(M78:N78),"")</f>
        <v>#N/A</v>
      </c>
    </row>
    <row r="79" spans="12:16" x14ac:dyDescent="0.25">
      <c r="L79" t="str">
        <f t="array" aca="1" ref="L79" ca="1">IFERROR(INDEX(L:L,SMALL(IF($L$60:$L$68&lt;&gt;$N$72,ROW($L$60:$L$68)),ROW(A5:A13))),"")</f>
        <v/>
      </c>
      <c r="M79" t="e">
        <f t="array" aca="1" ref="M79" ca="1">INDEX($L$59:$O$68,MATCH($L79,$L$59:$L$68,0),MATCH(M$74,$L$59:$O$59,0))</f>
        <v>#N/A</v>
      </c>
      <c r="N79" t="e">
        <f t="array" aca="1" ref="N79" ca="1">INDEX($L$59:$O$68,MATCH($L79,$L$59:$L$68,0),MATCH(N$74,$L$59:$O$59,0))</f>
        <v>#N/A</v>
      </c>
      <c r="O79" s="104" t="e">
        <f t="array" aca="1" ref="O79" ca="1">IF(COUNTIF(M79:N79,SMALL($M$75:$N$82,1)),MAX(M79:N79),"")</f>
        <v>#N/A</v>
      </c>
    </row>
    <row r="80" spans="12:16" x14ac:dyDescent="0.25">
      <c r="L80" t="str">
        <f t="array" aca="1" ref="L80" ca="1">IFERROR(INDEX(L:L,SMALL(IF($L$60:$L$68&lt;&gt;$N$72,ROW($L$60:$L$68)),ROW(A6:A14))),"")</f>
        <v/>
      </c>
      <c r="M80" t="e">
        <f t="array" aca="1" ref="M80" ca="1">INDEX($L$59:$O$68,MATCH($L80,$L$59:$L$68,0),MATCH(M$74,$L$59:$O$59,0))</f>
        <v>#N/A</v>
      </c>
      <c r="N80" t="e">
        <f t="array" aca="1" ref="N80" ca="1">INDEX($L$59:$O$68,MATCH($L80,$L$59:$L$68,0),MATCH(N$74,$L$59:$O$59,0))</f>
        <v>#N/A</v>
      </c>
      <c r="O80" s="104" t="e">
        <f t="array" aca="1" ref="O80" ca="1">IF(COUNTIF(M80:N80,SMALL($M$75:$N$82,1)),MAX(M80:N80),"")</f>
        <v>#N/A</v>
      </c>
    </row>
    <row r="81" spans="12:15" x14ac:dyDescent="0.25">
      <c r="L81" t="str">
        <f t="array" aca="1" ref="L81" ca="1">IFERROR(INDEX(L:L,SMALL(IF($L$60:$L$68&lt;&gt;$N$72,ROW($L$60:$L$68)),ROW(A7:A15))),"")</f>
        <v/>
      </c>
      <c r="M81" t="e">
        <f t="array" aca="1" ref="M81" ca="1">INDEX($L$59:$O$68,MATCH($L81,$L$59:$L$68,0),MATCH(M$74,$L$59:$O$59,0))</f>
        <v>#N/A</v>
      </c>
      <c r="N81" t="e">
        <f t="array" aca="1" ref="N81" ca="1">INDEX($L$59:$O$68,MATCH($L81,$L$59:$L$68,0),MATCH(N$74,$L$59:$O$59,0))</f>
        <v>#N/A</v>
      </c>
      <c r="O81" s="104" t="e">
        <f t="array" aca="1" ref="O81" ca="1">IF(COUNTIF(M81:N81,SMALL($M$75:$N$82,1)),MAX(M81:N81),"")</f>
        <v>#N/A</v>
      </c>
    </row>
    <row r="82" spans="12:15" x14ac:dyDescent="0.25">
      <c r="L82" t="str">
        <f t="array" aca="1" ref="L82" ca="1">IFERROR(INDEX(L:L,SMALL(IF($L$60:$L$68&lt;&gt;$N$72,ROW($L$60:$L$68)),ROW(A8:A16))),"")</f>
        <v/>
      </c>
      <c r="M82" t="e">
        <f t="array" aca="1" ref="M82" ca="1">INDEX($L$59:$O$68,MATCH($L82,$L$59:$L$68,0),MATCH(M$74,$L$59:$O$59,0))</f>
        <v>#N/A</v>
      </c>
      <c r="N82" t="e">
        <f t="array" aca="1" ref="N82" ca="1">INDEX($L$59:$O$68,MATCH($L82,$L$59:$L$68,0),MATCH(N$74,$L$59:$O$59,0))</f>
        <v>#N/A</v>
      </c>
      <c r="O82" s="104" t="e">
        <f t="array" aca="1" ref="O82" ca="1">IF(COUNTIF(M82:N82,SMALL($M$75:$N$82,1)),MAX(M82:N82),"")</f>
        <v>#N/A</v>
      </c>
    </row>
    <row r="83" spans="12:15" x14ac:dyDescent="0.25">
      <c r="M83" s="104" t="e">
        <f ca="1">IF(M84=$O$83,IF(COUNTIF(M75:M82,$D$37)=7,5,MAX(M75:M82)),"")</f>
        <v>#N/A</v>
      </c>
      <c r="N83" s="104" t="e">
        <f ca="1">IF(N84=$O$83,IF(COUNTIF(N75:N82,$D$37)=7,5,MAX(N75:N82)),"")</f>
        <v>#N/A</v>
      </c>
      <c r="O83" s="105" t="e">
        <f ca="1">SMALL(M75:N82,1)</f>
        <v>#N/A</v>
      </c>
    </row>
    <row r="84" spans="12:15" x14ac:dyDescent="0.25">
      <c r="L84" s="107" t="e">
        <f t="array" aca="1" ref="L84" ca="1">INDIRECT(ADDRESS(MIN(IF($O$75:$O$82=MAX($O$75:$O$82),ROW($O$75:$O$82))),COLUMN()))</f>
        <v>#N/A</v>
      </c>
      <c r="M84" s="107" t="e">
        <f t="array" aca="1" ref="M84" ca="1">INDIRECT(ADDRESS(MIN(IF($O$75:$O$82=MAX($O$75:$O$82),ROW($O$75:$O$82))),COLUMN()))</f>
        <v>#N/A</v>
      </c>
      <c r="N84" s="107" t="e">
        <f t="array" aca="1" ref="N84" ca="1">INDIRECT(ADDRESS(MIN(IF($O$75:$O$82=MAX($O$75:$O$82),ROW($O$75:$O$82))),COLUMN()))</f>
        <v>#N/A</v>
      </c>
    </row>
    <row r="86" spans="12:15" x14ac:dyDescent="0.25">
      <c r="L86" s="105">
        <v>5</v>
      </c>
      <c r="M86" s="105" t="e">
        <f t="array" aca="1" ref="M86" ca="1">INDIRECT(ADDRESS(ROW(L74),MIN(IF($M$83:$N$83=MAX($M$83:$N$83),COLUMN($M$83:$N$83)))))</f>
        <v>#N/A</v>
      </c>
      <c r="N86" s="105" t="e">
        <f t="array" aca="1" ref="N86" ca="1">INDIRECT(ADDRESS(MIN(IF($O$75:$O$82=MAX($O$75:$O$82),ROW($O$75:$O$82))),COLUMN(L74)))</f>
        <v>#N/A</v>
      </c>
      <c r="O86" s="105" t="e">
        <f ca="1">O83</f>
        <v>#N/A</v>
      </c>
    </row>
    <row r="88" spans="12:15" x14ac:dyDescent="0.25">
      <c r="M88" t="str">
        <f t="array" aca="1" ref="M88" ca="1">IFERROR(INDEX(74:74,1,SMALL(IF($M$74:$N$74&lt;&gt;$M$86,COLUMN($M$74:$N$74)),COLUMN(A1:F1))),"")</f>
        <v/>
      </c>
      <c r="N88" t="str">
        <f t="array" aca="1" ref="N88" ca="1">IFERROR(INDEX(74:74,1,SMALL(IF($M$74:$N$74&lt;&gt;$M$86,COLUMN($M$74:$N$74)),COLUMN(B1:G1))),"")</f>
        <v/>
      </c>
    </row>
    <row r="89" spans="12:15" x14ac:dyDescent="0.25">
      <c r="L89" t="str">
        <f t="array" aca="1" ref="L89" ca="1">IFERROR(INDEX(L:L,SMALL(IF($L$75:$L$82&lt;&gt;$N$86,ROW($L$75:$L$82)),ROW(A1:A8))),"")</f>
        <v/>
      </c>
      <c r="M89" t="e">
        <f t="array" aca="1" ref="M89" ca="1">INDEX($L$74:$N$82,MATCH($L89,$L$74:$L$82,0),MATCH(M$88,$L$74:$N$74,0))</f>
        <v>#N/A</v>
      </c>
      <c r="N89" s="104" t="e">
        <f t="array" aca="1" ref="N89" ca="1">IF(COUNTIF(M89,SMALL($M$89:$M$95,1)),MAX(M89),"")</f>
        <v>#N/A</v>
      </c>
    </row>
    <row r="90" spans="12:15" x14ac:dyDescent="0.25">
      <c r="L90" t="str">
        <f t="array" aca="1" ref="L90" ca="1">IFERROR(INDEX(L:L,SMALL(IF($L$75:$L$82&lt;&gt;$N$86,ROW($L$75:$L$82)),ROW(A2:A9))),"")</f>
        <v/>
      </c>
      <c r="M90" t="e">
        <f t="array" aca="1" ref="M90" ca="1">INDEX($L$74:$N$82,MATCH($L90,$L$74:$L$82,0),MATCH(M$88,$L$74:$N$74,0))</f>
        <v>#N/A</v>
      </c>
      <c r="N90" s="104" t="e">
        <f t="array" aca="1" ref="N90" ca="1">IF(COUNTIF(M90,SMALL($M$89:$M$95,1)),MAX(M90),"")</f>
        <v>#N/A</v>
      </c>
    </row>
    <row r="91" spans="12:15" x14ac:dyDescent="0.25">
      <c r="L91" t="str">
        <f t="array" aca="1" ref="L91" ca="1">IFERROR(INDEX(L:L,SMALL(IF($L$75:$L$82&lt;&gt;$N$86,ROW($L$75:$L$82)),ROW(A3:A10))),"")</f>
        <v/>
      </c>
      <c r="M91" t="e">
        <f t="array" aca="1" ref="M91" ca="1">INDEX($L$74:$N$82,MATCH($L91,$L$74:$L$82,0),MATCH(M$88,$L$74:$N$74,0))</f>
        <v>#N/A</v>
      </c>
      <c r="N91" s="104" t="e">
        <f t="array" aca="1" ref="N91" ca="1">IF(COUNTIF(M91,SMALL($M$89:$M$95,1)),MAX(M91),"")</f>
        <v>#N/A</v>
      </c>
    </row>
    <row r="92" spans="12:15" x14ac:dyDescent="0.25">
      <c r="L92" t="str">
        <f t="array" aca="1" ref="L92" ca="1">IFERROR(INDEX(L:L,SMALL(IF($L$75:$L$82&lt;&gt;$N$86,ROW($L$75:$L$82)),ROW(A4:A11))),"")</f>
        <v/>
      </c>
      <c r="M92" t="e">
        <f t="array" aca="1" ref="M92" ca="1">INDEX($L$74:$N$82,MATCH($L92,$L$74:$L$82,0),MATCH(M$88,$L$74:$N$74,0))</f>
        <v>#N/A</v>
      </c>
      <c r="N92" s="104" t="e">
        <f t="array" aca="1" ref="N92" ca="1">IF(COUNTIF(M92,SMALL($M$89:$M$95,1)),MAX(M92),"")</f>
        <v>#N/A</v>
      </c>
    </row>
    <row r="93" spans="12:15" x14ac:dyDescent="0.25">
      <c r="L93" t="str">
        <f t="array" aca="1" ref="L93" ca="1">IFERROR(INDEX(L:L,SMALL(IF($L$75:$L$82&lt;&gt;$N$86,ROW($L$75:$L$82)),ROW(A5:A12))),"")</f>
        <v/>
      </c>
      <c r="M93" t="e">
        <f t="array" aca="1" ref="M93" ca="1">INDEX($L$74:$N$82,MATCH($L93,$L$74:$L$82,0),MATCH(M$88,$L$74:$N$74,0))</f>
        <v>#N/A</v>
      </c>
      <c r="N93" s="104" t="e">
        <f t="array" aca="1" ref="N93" ca="1">IF(COUNTIF(M93,SMALL($M$89:$M$95,1)),MAX(M93),"")</f>
        <v>#N/A</v>
      </c>
    </row>
    <row r="94" spans="12:15" x14ac:dyDescent="0.25">
      <c r="L94" t="str">
        <f t="array" aca="1" ref="L94" ca="1">IFERROR(INDEX(L:L,SMALL(IF($L$75:$L$82&lt;&gt;$N$86,ROW($L$75:$L$82)),ROW(A6:A13))),"")</f>
        <v/>
      </c>
      <c r="M94" t="e">
        <f t="array" aca="1" ref="M94" ca="1">INDEX($L$74:$N$82,MATCH($L94,$L$74:$L$82,0),MATCH(M$88,$L$74:$N$74,0))</f>
        <v>#N/A</v>
      </c>
      <c r="N94" s="104" t="e">
        <f t="array" aca="1" ref="N94" ca="1">IF(COUNTIF(M94,SMALL($M$89:$M$95,1)),MAX(M94),"")</f>
        <v>#N/A</v>
      </c>
    </row>
    <row r="95" spans="12:15" x14ac:dyDescent="0.25">
      <c r="L95" t="str">
        <f t="array" aca="1" ref="L95" ca="1">IFERROR(INDEX(L:L,SMALL(IF($L$75:$L$82&lt;&gt;$N$86,ROW($L$75:$L$82)),ROW(A7:A14))),"")</f>
        <v/>
      </c>
      <c r="M95" t="e">
        <f t="array" aca="1" ref="M95" ca="1">INDEX($L$74:$N$82,MATCH($L95,$L$74:$L$82,0),MATCH(M$88,$L$74:$N$74,0))</f>
        <v>#N/A</v>
      </c>
      <c r="N95" s="104" t="e">
        <f t="array" aca="1" ref="N95" ca="1">IF(COUNTIF(M95,SMALL($M$89:$M$95,1)),MAX(M95),"")</f>
        <v>#N/A</v>
      </c>
    </row>
    <row r="96" spans="12:15" x14ac:dyDescent="0.25">
      <c r="M96" s="104" t="e">
        <f ca="1">IF(M97=$N$96,IF(COUNTIF(M89:M95,$D$37)=6,5,MAX(M89:M95)),"")</f>
        <v>#N/A</v>
      </c>
      <c r="N96" s="105" t="e">
        <f ca="1">SMALL(M89:M95,1)</f>
        <v>#N/A</v>
      </c>
    </row>
    <row r="97" spans="12:15" x14ac:dyDescent="0.25">
      <c r="L97" s="107" t="e">
        <f t="array" aca="1" ref="L97" ca="1">INDIRECT(ADDRESS(MIN(IF($N$89:$N$95=MAX($N$89:$N$95),ROW($N$89:$N$95))),COLUMN()))</f>
        <v>#N/A</v>
      </c>
      <c r="M97" s="107" t="e">
        <f t="array" aca="1" ref="M97" ca="1">INDIRECT(ADDRESS(MIN(IF($N$89:$N$95=MAX($N$89:$N$95),ROW($N$89:$N$95))),COLUMN()))</f>
        <v>#N/A</v>
      </c>
    </row>
    <row r="99" spans="12:15" x14ac:dyDescent="0.25">
      <c r="L99" s="105">
        <v>6</v>
      </c>
      <c r="M99" s="105" t="e">
        <f t="array" aca="1" ref="M99" ca="1">INDIRECT(ADDRESS(ROW(L88),MIN(IF($M$96=MAX($M$96),COLUMN($M$96)))))</f>
        <v>#N/A</v>
      </c>
      <c r="N99" s="105" t="e">
        <f t="array" aca="1" ref="N99" ca="1">INDIRECT(ADDRESS(MIN(IF($N$89:$N$95=MAX($N$89:$N$95),ROW($N$89:$N$95))),COLUMN(L74)))</f>
        <v>#N/A</v>
      </c>
      <c r="O99" s="105" t="e">
        <f ca="1">N96</f>
        <v>#N/A</v>
      </c>
    </row>
    <row r="102" spans="12:15" x14ac:dyDescent="0.25">
      <c r="M102" t="str">
        <f>Ausgabesheet!D54</f>
        <v>Modul FW-V</v>
      </c>
    </row>
    <row r="103" spans="12:15" x14ac:dyDescent="0.25">
      <c r="L103" t="str">
        <f t="array" aca="1" ref="L103" ca="1">IFERROR(INDEX(L:L,SMALL(IF($L$89:$L$95&lt;&gt;$N$99,ROW($L$89:$L$95)),ROW(A1:A8))),"")</f>
        <v/>
      </c>
      <c r="M103" t="e">
        <f t="shared" ref="M103:M108" ca="1" si="2">IF(INDEX($C$14:$F$26,MATCH($L103,$B$14:$B$26,0),4)="","",INDEX($C$14:$F$26,MATCH($L103,$B$14:$B$26,0),4))</f>
        <v>#N/A</v>
      </c>
      <c r="N103" s="104" t="e">
        <f t="array" aca="1" ref="N103" ca="1">IF(COUNTIF(M103,SMALL($M$103:$M$108,1)),MAX(M89),"")</f>
        <v>#N/A</v>
      </c>
    </row>
    <row r="104" spans="12:15" x14ac:dyDescent="0.25">
      <c r="L104" t="str">
        <f t="array" aca="1" ref="L104" ca="1">IFERROR(INDEX(L:L,SMALL(IF($L$89:$L$95&lt;&gt;$N$99,ROW($L$89:$L$95)),ROW(A2:A9))),"")</f>
        <v/>
      </c>
      <c r="M104" t="e">
        <f t="shared" ca="1" si="2"/>
        <v>#N/A</v>
      </c>
      <c r="N104" s="104" t="e">
        <f t="array" aca="1" ref="N104" ca="1">IF(COUNTIF(M104,SMALL($M$103:$M$108,1)),MAX(M90),"")</f>
        <v>#N/A</v>
      </c>
    </row>
    <row r="105" spans="12:15" x14ac:dyDescent="0.25">
      <c r="L105" t="str">
        <f t="array" aca="1" ref="L105" ca="1">IFERROR(INDEX(L:L,SMALL(IF($L$89:$L$95&lt;&gt;$N$99,ROW($L$89:$L$95)),ROW(A3:A10))),"")</f>
        <v/>
      </c>
      <c r="M105" t="e">
        <f t="shared" ca="1" si="2"/>
        <v>#N/A</v>
      </c>
      <c r="N105" s="104" t="e">
        <f t="array" aca="1" ref="N105" ca="1">IF(COUNTIF(M105,SMALL($M$103:$M$108,1)),MAX(M91),"")</f>
        <v>#N/A</v>
      </c>
    </row>
    <row r="106" spans="12:15" x14ac:dyDescent="0.25">
      <c r="L106" t="str">
        <f t="array" aca="1" ref="L106" ca="1">IFERROR(INDEX(L:L,SMALL(IF($L$89:$L$95&lt;&gt;$N$99,ROW($L$89:$L$95)),ROW(A4:A11))),"")</f>
        <v/>
      </c>
      <c r="M106" t="e">
        <f t="shared" ca="1" si="2"/>
        <v>#N/A</v>
      </c>
      <c r="N106" s="104" t="e">
        <f t="array" aca="1" ref="N106" ca="1">IF(COUNTIF(M106,SMALL($M$103:$M$108,1)),MAX(M92),"")</f>
        <v>#N/A</v>
      </c>
    </row>
    <row r="107" spans="12:15" x14ac:dyDescent="0.25">
      <c r="L107" t="str">
        <f t="array" aca="1" ref="L107" ca="1">IFERROR(INDEX(L:L,SMALL(IF($L$89:$L$95&lt;&gt;$N$99,ROW($L$89:$L$95)),ROW(A5:A12))),"")</f>
        <v/>
      </c>
      <c r="M107" t="e">
        <f t="shared" ca="1" si="2"/>
        <v>#N/A</v>
      </c>
      <c r="N107" s="104" t="e">
        <f t="array" aca="1" ref="N107" ca="1">IF(COUNTIF(M107,SMALL($M$103:$M$108,1)),MAX(M93),"")</f>
        <v>#N/A</v>
      </c>
    </row>
    <row r="108" spans="12:15" x14ac:dyDescent="0.25">
      <c r="L108" t="str">
        <f t="array" aca="1" ref="L108" ca="1">IFERROR(INDEX(L:L,SMALL(IF($L$89:$L$95&lt;&gt;$N$99,ROW($L$89:$L$95)),ROW(A6:A13))),"")</f>
        <v/>
      </c>
      <c r="M108" t="e">
        <f t="shared" ca="1" si="2"/>
        <v>#N/A</v>
      </c>
      <c r="N108" s="104" t="e">
        <f t="array" aca="1" ref="N108" ca="1">IF(COUNTIF(M108,SMALL($M$103:$M$108,1)),MAX(M94),"")</f>
        <v>#N/A</v>
      </c>
    </row>
    <row r="109" spans="12:15" x14ac:dyDescent="0.25">
      <c r="M109" s="104" t="e">
        <f t="array" aca="1" ref="M109" ca="1">IF(M110=$N$109,IF(COUNTIF(M103:M108,$D$37)=6,5,MAX(M103:M108)),"")</f>
        <v>#N/A</v>
      </c>
      <c r="N109" s="105" t="e">
        <f ca="1">SMALL(M103:M108,1)</f>
        <v>#N/A</v>
      </c>
    </row>
    <row r="110" spans="12:15" x14ac:dyDescent="0.25">
      <c r="L110" s="107" t="e">
        <f t="array" aca="1" ref="L110" ca="1">INDIRECT(ADDRESS(MIN(IF($N$103:$N$108=MAX($N$103:$N$108),ROW($N$103:$N$108))),COLUMN()))</f>
        <v>#N/A</v>
      </c>
      <c r="M110" s="107" t="e">
        <f t="array" aca="1" ref="M110" ca="1">INDIRECT(ADDRESS(MIN(IF($N$103:$N$108=MAX($N$103:$N$108),ROW($N$103:$N$108))),COLUMN()))</f>
        <v>#N/A</v>
      </c>
    </row>
    <row r="112" spans="12:15" x14ac:dyDescent="0.25">
      <c r="L112" s="105">
        <v>7</v>
      </c>
      <c r="M112" s="105" t="e">
        <f t="array" aca="1" ref="M112" ca="1">INDIRECT(ADDRESS(ROW(L102),MIN(IF($M$109=MAX($M$109),COLUMN($M$109)))))</f>
        <v>#N/A</v>
      </c>
      <c r="N112" s="105" t="e">
        <f t="array" aca="1" ref="N112" ca="1">INDIRECT(ADDRESS(MIN(IF($N$103:$N$108=MAX($N$103:$N$108),ROW($N$103:$N$108))),COLUMN(L74)))</f>
        <v>#N/A</v>
      </c>
      <c r="O112" s="105" t="e">
        <f ca="1">N109</f>
        <v>#N/A</v>
      </c>
    </row>
    <row r="116" spans="12:12" x14ac:dyDescent="0.25">
      <c r="L116" s="104" t="s">
        <v>87</v>
      </c>
    </row>
    <row r="118" spans="12:12" x14ac:dyDescent="0.25">
      <c r="L118" s="104" t="str">
        <f t="array" aca="1" ref="L118" ca="1">IFERROR(INDEX(L:L,SMALL(IF($L$103:$L$108&lt;&gt;$N$112,ROW($L$103:$L$108)),ROW(A1:A8))),"")</f>
        <v/>
      </c>
    </row>
    <row r="119" spans="12:12" x14ac:dyDescent="0.25">
      <c r="L119" s="104" t="str">
        <f t="array" aca="1" ref="L119" ca="1">IFERROR(INDEX(L:L,SMALL(IF($L$103:$L$108&lt;&gt;$N$112,ROW($L$103:$L$108)),ROW(A2:A9))),"")</f>
        <v/>
      </c>
    </row>
    <row r="120" spans="12:12" x14ac:dyDescent="0.25">
      <c r="L120" s="104" t="str">
        <f t="array" aca="1" ref="L120" ca="1">IFERROR(INDEX(L:L,SMALL(IF($L$103:$L$108&lt;&gt;$N$112,ROW($L$103:$L$108)),ROW(A3:A10))),"")</f>
        <v/>
      </c>
    </row>
    <row r="121" spans="12:12" x14ac:dyDescent="0.25">
      <c r="L121" s="104" t="str">
        <f t="array" aca="1" ref="L121" ca="1">IFERROR(INDEX(L:L,SMALL(IF($L$103:$L$108&lt;&gt;$N$112,ROW($L$103:$L$108)),ROW(A4:A11))),"")</f>
        <v/>
      </c>
    </row>
    <row r="122" spans="12:12" x14ac:dyDescent="0.25">
      <c r="L122" s="104" t="str">
        <f t="array" aca="1" ref="L122" ca="1">IFERROR(INDEX(L:L,SMALL(IF($L$103:$L$108&lt;&gt;$N$112,ROW($L$103:$L$108)),ROW(A5:A12))),"")</f>
        <v/>
      </c>
    </row>
  </sheetData>
  <mergeCells count="16">
    <mergeCell ref="H17:J36"/>
    <mergeCell ref="A50:A52"/>
    <mergeCell ref="A53:A55"/>
    <mergeCell ref="B14:C14"/>
    <mergeCell ref="B15:C15"/>
    <mergeCell ref="B16:C16"/>
    <mergeCell ref="B17:C17"/>
    <mergeCell ref="B18:C18"/>
    <mergeCell ref="B19:C19"/>
    <mergeCell ref="B20:C20"/>
    <mergeCell ref="B26:C26"/>
    <mergeCell ref="B25:C25"/>
    <mergeCell ref="B24:C24"/>
    <mergeCell ref="B23:C23"/>
    <mergeCell ref="B22:C22"/>
    <mergeCell ref="B21:C2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T39"/>
  <sheetViews>
    <sheetView zoomScaleNormal="100" workbookViewId="0">
      <pane ySplit="1" topLeftCell="A17" activePane="bottomLeft" state="frozen"/>
      <selection pane="bottomLeft" activeCell="I32" sqref="I32"/>
    </sheetView>
  </sheetViews>
  <sheetFormatPr baseColWidth="10" defaultRowHeight="15" x14ac:dyDescent="0.25"/>
  <cols>
    <col min="8" max="8" width="12.42578125" bestFit="1" customWidth="1"/>
  </cols>
  <sheetData>
    <row r="1" spans="1:19" x14ac:dyDescent="0.25">
      <c r="A1" s="5" t="s">
        <v>54</v>
      </c>
      <c r="B1" s="5" t="s">
        <v>55</v>
      </c>
      <c r="C1" s="5" t="s">
        <v>56</v>
      </c>
      <c r="D1" s="5" t="s">
        <v>57</v>
      </c>
    </row>
    <row r="2" spans="1:19" x14ac:dyDescent="0.25">
      <c r="A2" s="261" t="str">
        <f>HLOOKUP(Eingabesheet!B$3,'Vertiefungen und Fächer'!$D$2:$H$17,2,FALSE)</f>
        <v>SYN1</v>
      </c>
      <c r="B2" s="133" t="str">
        <f>Eingabesheet!A9</f>
        <v>SYN1-PV1</v>
      </c>
      <c r="C2" s="28">
        <f>Eingabesheet!J9</f>
        <v>0</v>
      </c>
      <c r="D2" s="5">
        <v>3</v>
      </c>
      <c r="H2" s="14"/>
      <c r="I2" s="14"/>
      <c r="J2" s="14"/>
      <c r="K2" s="14"/>
    </row>
    <row r="3" spans="1:19" x14ac:dyDescent="0.25">
      <c r="A3" s="261"/>
      <c r="B3" s="133" t="str">
        <f>Eingabesheet!A10</f>
        <v>SYN1-PV2</v>
      </c>
      <c r="C3" s="28">
        <f>Eingabesheet!J10</f>
        <v>0</v>
      </c>
      <c r="D3" s="5">
        <v>3</v>
      </c>
      <c r="H3" s="14"/>
      <c r="I3" s="14"/>
      <c r="J3" s="14"/>
      <c r="K3" s="14"/>
    </row>
    <row r="4" spans="1:19" x14ac:dyDescent="0.25">
      <c r="A4" s="262"/>
      <c r="B4" s="116" t="str">
        <f>Ausgabesheet!A21</f>
        <v>SYN1-WV1</v>
      </c>
      <c r="C4" s="115">
        <f ca="1">IFERROR(Ausgabesheet!J21,0)</f>
        <v>0</v>
      </c>
      <c r="D4" s="134">
        <v>3</v>
      </c>
      <c r="H4" s="14"/>
      <c r="I4" s="14"/>
      <c r="J4" s="14"/>
      <c r="K4" s="14"/>
    </row>
    <row r="5" spans="1:19" x14ac:dyDescent="0.25">
      <c r="A5" s="263" t="str">
        <f>HLOOKUP(Eingabesheet!B$3,'Vertiefungen und Fächer'!$D$2:$H$17,6,FALSE)</f>
        <v>SYN2</v>
      </c>
      <c r="B5" s="133" t="str">
        <f>Eingabesheet!A15</f>
        <v>SYN2-PV1</v>
      </c>
      <c r="C5" s="28">
        <f>Eingabesheet!J15</f>
        <v>0</v>
      </c>
      <c r="D5" s="5">
        <v>3</v>
      </c>
    </row>
    <row r="6" spans="1:19" x14ac:dyDescent="0.25">
      <c r="A6" s="263"/>
      <c r="B6" s="133" t="str">
        <f>Eingabesheet!A16</f>
        <v>SYN2-PV2</v>
      </c>
      <c r="C6" s="28">
        <f>Eingabesheet!J16</f>
        <v>0</v>
      </c>
      <c r="D6" s="5">
        <v>3</v>
      </c>
      <c r="G6" t="s">
        <v>84</v>
      </c>
      <c r="H6" t="s">
        <v>54</v>
      </c>
      <c r="I6" s="163" t="s">
        <v>58</v>
      </c>
      <c r="J6" s="163"/>
      <c r="K6" s="163"/>
      <c r="L6" s="163"/>
      <c r="M6" s="163"/>
      <c r="N6" s="163"/>
      <c r="O6" s="163"/>
      <c r="P6" s="163"/>
      <c r="Q6" s="163"/>
      <c r="R6" s="163"/>
      <c r="S6" s="163"/>
    </row>
    <row r="7" spans="1:19" x14ac:dyDescent="0.25">
      <c r="A7" s="264"/>
      <c r="B7" s="116" t="str">
        <f>Ausgabesheet!A28</f>
        <v>SYN2-WV1</v>
      </c>
      <c r="C7" s="115">
        <f ca="1">IFERROR(Ausgabesheet!J28,0)</f>
        <v>0</v>
      </c>
      <c r="D7" s="134">
        <v>3</v>
      </c>
      <c r="G7">
        <f ca="1">(COUNTIF(C2:C4,"&gt;0")+COUNTIF(C2:C4,"bestanden"))*3</f>
        <v>0</v>
      </c>
      <c r="H7" t="str">
        <f>A2</f>
        <v>SYN1</v>
      </c>
      <c r="I7" s="163">
        <f ca="1">IFERROR(ROUNDDOWN(SUM($C$2:$C$4)/COUNTIF($C$2:$C$4,"&gt;0"),1),0)</f>
        <v>0</v>
      </c>
      <c r="J7" s="163"/>
      <c r="K7" s="163"/>
      <c r="L7" s="163"/>
      <c r="M7" s="163"/>
      <c r="N7" s="163"/>
      <c r="O7" s="163"/>
      <c r="P7" s="163"/>
      <c r="Q7" s="163"/>
      <c r="R7" s="163"/>
      <c r="S7" s="163"/>
    </row>
    <row r="8" spans="1:19" x14ac:dyDescent="0.25">
      <c r="A8" s="263" t="str">
        <f>HLOOKUP(Eingabesheet!B$3,'Vertiefungen und Fächer'!$D$2:$H$17,10,FALSE)</f>
        <v>SYN3</v>
      </c>
      <c r="B8" s="133" t="str">
        <f>Eingabesheet!A21</f>
        <v>SYN3-PV1</v>
      </c>
      <c r="C8" s="28">
        <f>Eingabesheet!J21</f>
        <v>0</v>
      </c>
      <c r="D8" s="5">
        <v>3</v>
      </c>
      <c r="G8">
        <f ca="1">(COUNTIF(C5:C7,"&gt;0")+COUNTIF(C5:C7,"bestanden"))*3</f>
        <v>0</v>
      </c>
      <c r="H8" t="str">
        <f>A5</f>
        <v>SYN2</v>
      </c>
      <c r="I8" s="163">
        <f ca="1">IFERROR(ROUNDDOWN(SUM($C$5:$C$7)/COUNTIF($C$5:$C$7,"&gt;0"),1),0)</f>
        <v>0</v>
      </c>
      <c r="J8" s="171"/>
      <c r="K8" s="163"/>
      <c r="L8" s="163"/>
      <c r="M8" s="163"/>
      <c r="N8" s="163"/>
      <c r="O8" s="163"/>
      <c r="P8" s="163"/>
      <c r="Q8" s="163"/>
      <c r="R8" s="163"/>
      <c r="S8" s="163"/>
    </row>
    <row r="9" spans="1:19" x14ac:dyDescent="0.25">
      <c r="A9" s="263"/>
      <c r="B9" s="133" t="str">
        <f>Eingabesheet!A22</f>
        <v>SYN3-PV2</v>
      </c>
      <c r="C9" s="28">
        <f>Eingabesheet!J22</f>
        <v>0</v>
      </c>
      <c r="D9" s="5">
        <v>3</v>
      </c>
      <c r="G9">
        <f ca="1">(COUNTIF(C8:C10,"&gt;0")+COUNTIF(C8:C10,"bestanden"))*3</f>
        <v>0</v>
      </c>
      <c r="H9" t="str">
        <f>A8</f>
        <v>SYN3</v>
      </c>
      <c r="I9" s="163">
        <f ca="1">IFERROR(ROUNDDOWN(SUM($C$8:$C$10)/COUNTIF($C$8:$C$10,"&gt;0"),1),0)</f>
        <v>0</v>
      </c>
      <c r="J9" s="163"/>
      <c r="K9" s="171"/>
      <c r="L9" s="163"/>
      <c r="M9" s="163"/>
      <c r="N9" s="163"/>
      <c r="O9" s="163"/>
      <c r="P9" s="163"/>
      <c r="Q9" s="163"/>
      <c r="R9" s="163"/>
      <c r="S9" s="163"/>
    </row>
    <row r="10" spans="1:19" x14ac:dyDescent="0.25">
      <c r="A10" s="264"/>
      <c r="B10" s="116" t="str">
        <f>Ausgabesheet!A35</f>
        <v>SYN3-WV1</v>
      </c>
      <c r="C10" s="115">
        <f ca="1">IFERROR(Ausgabesheet!J35,0)</f>
        <v>0</v>
      </c>
      <c r="D10" s="134">
        <v>3</v>
      </c>
      <c r="G10">
        <f ca="1">(COUNTIF(C14:C16,"&gt;0")+COUNTIF(C14:C16,"bestanden"))*3</f>
        <v>0</v>
      </c>
      <c r="H10" t="str">
        <f>A14</f>
        <v>CAT1</v>
      </c>
      <c r="I10" s="163">
        <f ca="1">IFERROR(ROUNDDOWN(SUM($C$14:$C$16)/COUNTIF($C$14:$C$16,"&gt;0"),1),0)</f>
        <v>0</v>
      </c>
      <c r="J10" s="163"/>
      <c r="K10" s="163"/>
      <c r="L10" s="171"/>
      <c r="M10" s="163"/>
      <c r="N10" s="163"/>
      <c r="O10" s="163"/>
      <c r="P10" s="163"/>
      <c r="Q10" s="163"/>
      <c r="R10" s="163"/>
      <c r="S10" s="163"/>
    </row>
    <row r="11" spans="1:19" x14ac:dyDescent="0.25">
      <c r="A11" s="20" t="str">
        <f>HLOOKUP(Eingabesheet!B$3,'Vertiefungen und Fächer'!$D$2:$H$17,15,FALSE)</f>
        <v>SYN-P</v>
      </c>
      <c r="B11" s="20" t="str">
        <f>Eingabesheet!A27</f>
        <v>SYN-P</v>
      </c>
      <c r="C11" s="135">
        <f>Eingabesheet!J27</f>
        <v>0</v>
      </c>
      <c r="D11" s="136">
        <v>10</v>
      </c>
      <c r="G11">
        <f ca="1">(COUNTIF(C17:C19,"&gt;0")+COUNTIF(C17:C19,"bestanden"))*3</f>
        <v>0</v>
      </c>
      <c r="H11" t="str">
        <f>A17</f>
        <v>CAT2</v>
      </c>
      <c r="I11" s="163">
        <f ca="1">IFERROR(ROUNDDOWN(SUM($C$17:$C$19)/COUNTIF($C$17:$C$19,"&gt;0"),1),0)</f>
        <v>0</v>
      </c>
      <c r="J11" s="163"/>
      <c r="K11" s="163"/>
      <c r="L11" s="163"/>
      <c r="M11" s="171"/>
      <c r="N11" s="163"/>
      <c r="O11" s="163"/>
      <c r="P11" s="163"/>
      <c r="Q11" s="163"/>
      <c r="R11" s="163"/>
      <c r="S11" s="163"/>
    </row>
    <row r="12" spans="1:19" x14ac:dyDescent="0.25">
      <c r="A12" s="7"/>
      <c r="B12" s="17"/>
      <c r="C12" s="15"/>
      <c r="G12">
        <f ca="1">(COUNTIF(C20:C22,"&gt;0")+COUNTIF(C20:C22,"bestanden"))*3</f>
        <v>0</v>
      </c>
      <c r="H12" t="str">
        <f>A20</f>
        <v>CAT3</v>
      </c>
      <c r="I12" s="163">
        <f ca="1">IFERROR(ROUNDDOWN(SUM($C$20:$C$22)/COUNTIF($C$20:$C$22,"&gt;0"),1),0)</f>
        <v>0</v>
      </c>
      <c r="J12" s="163"/>
      <c r="K12" s="163"/>
      <c r="L12" s="163"/>
      <c r="M12" s="163"/>
      <c r="N12" s="171"/>
      <c r="O12" s="163"/>
      <c r="P12" s="163"/>
      <c r="Q12" s="163"/>
      <c r="R12" s="163"/>
      <c r="S12" s="163"/>
    </row>
    <row r="13" spans="1:19" x14ac:dyDescent="0.25">
      <c r="A13" s="18"/>
      <c r="B13" s="21"/>
      <c r="C13" s="18"/>
      <c r="D13" s="2"/>
      <c r="G13">
        <f>(COUNTIF(C11,"&gt;0"))*D11</f>
        <v>0</v>
      </c>
      <c r="H13" t="str">
        <f>A11</f>
        <v>SYN-P</v>
      </c>
      <c r="I13" s="163">
        <f>IFERROR(ROUNDDOWN(SUM($C$11)/COUNTIF($C$11,"&gt;0"),1),0)</f>
        <v>0</v>
      </c>
      <c r="J13" s="163"/>
      <c r="K13" s="163"/>
      <c r="L13" s="163"/>
      <c r="M13" s="163"/>
      <c r="N13" s="163"/>
      <c r="O13" s="171"/>
      <c r="P13" s="163"/>
      <c r="Q13" s="163"/>
      <c r="R13" s="163"/>
      <c r="S13" s="163"/>
    </row>
    <row r="14" spans="1:19" x14ac:dyDescent="0.25">
      <c r="A14" s="267" t="str">
        <f>HLOOKUP(Eingabesheet!M$3,'Vertiefungen und Fächer'!$D$2:$H$17,2,FALSE)</f>
        <v>CAT1</v>
      </c>
      <c r="B14" s="137" t="str">
        <f>Eingabesheet!L9</f>
        <v>CAT1-PV1</v>
      </c>
      <c r="C14" s="29">
        <f>Eingabesheet!U9</f>
        <v>0</v>
      </c>
      <c r="D14" s="37">
        <v>3</v>
      </c>
      <c r="G14">
        <f>(COUNTIF(C23,"&gt;0"))*D23</f>
        <v>0</v>
      </c>
      <c r="H14" t="str">
        <f>A23</f>
        <v>CAT-P</v>
      </c>
      <c r="I14" s="163">
        <f>IFERROR(ROUNDDOWN(SUM($C$23)/COUNTIF($C$23,"&gt;0"),1),0)</f>
        <v>0</v>
      </c>
      <c r="J14" s="163"/>
      <c r="K14" s="163"/>
      <c r="L14" s="163"/>
      <c r="M14" s="163"/>
      <c r="N14" s="163"/>
      <c r="O14" s="163"/>
      <c r="P14" s="171"/>
      <c r="Q14" s="163"/>
      <c r="R14" s="163"/>
      <c r="S14" s="163"/>
    </row>
    <row r="15" spans="1:19" x14ac:dyDescent="0.25">
      <c r="A15" s="267"/>
      <c r="B15" s="137" t="str">
        <f>Eingabesheet!L10</f>
        <v>CAT1-PV2</v>
      </c>
      <c r="C15" s="29">
        <f>Eingabesheet!U10</f>
        <v>0</v>
      </c>
      <c r="D15" s="37">
        <v>3</v>
      </c>
      <c r="G15">
        <f>(COUNTIF(C32,"&gt;0"))*D32</f>
        <v>0</v>
      </c>
      <c r="H15" t="str">
        <f>A32</f>
        <v>FW-P</v>
      </c>
      <c r="I15" s="163">
        <f>IFERROR(ROUNDDOWN(SUM($C$32)/COUNTIF($C$32,"&gt;0"),1),0)</f>
        <v>0</v>
      </c>
      <c r="J15" s="163"/>
      <c r="K15" s="163"/>
      <c r="L15" s="163"/>
      <c r="M15" s="163"/>
      <c r="N15" s="163"/>
      <c r="O15" s="163"/>
      <c r="P15" s="163"/>
      <c r="Q15" s="171"/>
      <c r="R15" s="163"/>
      <c r="S15" s="163"/>
    </row>
    <row r="16" spans="1:19" x14ac:dyDescent="0.25">
      <c r="A16" s="268"/>
      <c r="B16" s="138" t="str">
        <f>Ausgabesheet!L21</f>
        <v>CAT1-WV1</v>
      </c>
      <c r="C16" s="139">
        <f ca="1">IFERROR(Ausgabesheet!U21,0)</f>
        <v>0</v>
      </c>
      <c r="D16" s="140">
        <v>3</v>
      </c>
      <c r="G16">
        <f ca="1">(COUNTIF(C29,"&gt;0"))*D29</f>
        <v>0</v>
      </c>
      <c r="H16" t="str">
        <f>A29</f>
        <v>FW-V</v>
      </c>
      <c r="I16" s="163">
        <f ca="1">IFERROR(ROUNDDOWN(SUM($C$29)/COUNTIF($C$29,"&gt;0"),1),0)</f>
        <v>0</v>
      </c>
      <c r="J16" s="163"/>
      <c r="K16" s="163"/>
      <c r="L16" s="163"/>
      <c r="M16" s="163"/>
      <c r="N16" s="163"/>
      <c r="O16" s="163"/>
      <c r="P16" s="163"/>
      <c r="Q16" s="163"/>
      <c r="R16" s="171"/>
      <c r="S16" s="163"/>
    </row>
    <row r="17" spans="1:20" x14ac:dyDescent="0.25">
      <c r="A17" s="265" t="str">
        <f>HLOOKUP(Eingabesheet!M$3,'Vertiefungen und Fächer'!$D$2:$H$17,6,FALSE)</f>
        <v>CAT2</v>
      </c>
      <c r="B17" s="137" t="str">
        <f>Eingabesheet!L15</f>
        <v>CAT2-PV1</v>
      </c>
      <c r="C17" s="29">
        <f>Eingabesheet!U15</f>
        <v>0</v>
      </c>
      <c r="D17" s="37">
        <v>3</v>
      </c>
      <c r="G17">
        <f>(COUNTIF(C26,"&gt;0"))*D26</f>
        <v>0</v>
      </c>
      <c r="H17" t="str">
        <f>A26</f>
        <v>WAHL</v>
      </c>
      <c r="I17" s="163">
        <f>IFERROR(ROUNDDOWN(SUM($C$26)/COUNTIF($C$26,"&gt;0"),1),0)</f>
        <v>0</v>
      </c>
      <c r="J17" s="163"/>
      <c r="K17" s="163"/>
      <c r="L17" s="163"/>
      <c r="M17" s="163"/>
      <c r="N17" s="163"/>
      <c r="O17" s="163"/>
      <c r="P17" s="163"/>
      <c r="Q17" s="163"/>
      <c r="R17" s="163"/>
      <c r="S17" s="171"/>
    </row>
    <row r="18" spans="1:20" x14ac:dyDescent="0.25">
      <c r="A18" s="265"/>
      <c r="B18" s="137" t="str">
        <f>Eingabesheet!L16</f>
        <v>CAT2-PV2</v>
      </c>
      <c r="C18" s="29">
        <f>Eingabesheet!U16</f>
        <v>0</v>
      </c>
      <c r="D18" s="37">
        <v>3</v>
      </c>
      <c r="G18">
        <f>(COUNTIF(C36,"&gt;0"))*D36+(COUNTIF(C37,"&gt;0")*D37)</f>
        <v>0</v>
      </c>
      <c r="H18" t="str">
        <f>A36</f>
        <v>Masterarbeit</v>
      </c>
      <c r="I18" s="163">
        <f t="shared" ref="I18" si="0">IFERROR(ROUNDDOWN(SUM($C$36:$C$37)/COUNTIF($C$36:$C$37,"&gt;0"),1),0)</f>
        <v>0</v>
      </c>
      <c r="J18" s="163"/>
      <c r="K18" s="163"/>
      <c r="L18" s="163"/>
      <c r="M18" s="163"/>
      <c r="N18" s="163"/>
      <c r="O18" s="163"/>
      <c r="P18" s="163"/>
      <c r="Q18" s="163"/>
      <c r="R18" s="163"/>
      <c r="S18" s="163"/>
    </row>
    <row r="19" spans="1:20" x14ac:dyDescent="0.25">
      <c r="A19" s="266"/>
      <c r="B19" s="138" t="str">
        <f>Ausgabesheet!L28</f>
        <v>CAT2-WV1</v>
      </c>
      <c r="C19" s="139">
        <f ca="1">IFERROR(Ausgabesheet!U28,0)</f>
        <v>0</v>
      </c>
      <c r="D19" s="140">
        <v>3</v>
      </c>
      <c r="F19" t="s">
        <v>85</v>
      </c>
      <c r="G19">
        <f ca="1">SUM(G7:G18)+IF(G17&gt;3,-G17+3,0)</f>
        <v>0</v>
      </c>
      <c r="I19" s="163" t="e">
        <f ca="1">ROUNDDOWN((IF(I7&gt;0,$G$7*I7,0)+IF(I8&gt;0,$G$8*I8,0)+IF(I9&gt;0,$G$9*I9,0)+IF(I10&gt;0,$G$10*I10,0)+IF(I11&gt;0,$G$11*I11,0)+IF(I12&gt;0,$G$12*I12,0)+IF(I13&gt;0,$G$13*I13,0)+IF(I14&gt;0,$G$14*I14,0)+IF(I15&gt;0,$G$15*I15,0)+IF(I16&gt;0,$G$16*I16,0)+IF(I17&gt;0,$G$17*I17,0)+IF(I18&gt;0,$G$18*I18,0))/($G$19),1)</f>
        <v>#DIV/0!</v>
      </c>
      <c r="J19" s="163"/>
      <c r="K19" s="163"/>
      <c r="L19" s="163"/>
      <c r="M19" s="163"/>
      <c r="N19" s="163"/>
      <c r="O19" s="163"/>
      <c r="P19" s="163"/>
      <c r="Q19" s="163"/>
      <c r="R19" s="163"/>
      <c r="S19" s="163"/>
    </row>
    <row r="20" spans="1:20" x14ac:dyDescent="0.25">
      <c r="A20" s="265" t="str">
        <f>HLOOKUP(Eingabesheet!M$3,'Vertiefungen und Fächer'!$D$2:$H$17,10,FALSE)</f>
        <v>CAT3</v>
      </c>
      <c r="B20" s="137" t="str">
        <f>Eingabesheet!L21</f>
        <v>CAT3-PV1</v>
      </c>
      <c r="C20" s="29">
        <f>Eingabesheet!U21</f>
        <v>0</v>
      </c>
      <c r="D20" s="37">
        <v>3</v>
      </c>
      <c r="F20" t="s">
        <v>134</v>
      </c>
      <c r="G20">
        <f ca="1">COUNTIF(C11,"B")*D11+COUNTIF(C23,"B")*D23+COUNTIF(C26,"B")*D26+COUNTIF(C29,"B")*D29+COUNTIF(C32,"B")*D32+COUNTIF(C36,"B")*D36+COUNTIF(C37,"B")*D37</f>
        <v>0</v>
      </c>
    </row>
    <row r="21" spans="1:20" x14ac:dyDescent="0.25">
      <c r="A21" s="265"/>
      <c r="B21" s="137" t="str">
        <f>Eingabesheet!L22</f>
        <v>CAT3-PV2</v>
      </c>
      <c r="C21" s="29">
        <f>Eingabesheet!U22</f>
        <v>0</v>
      </c>
      <c r="D21" s="37">
        <v>3</v>
      </c>
    </row>
    <row r="22" spans="1:20" ht="15.75" thickBot="1" x14ac:dyDescent="0.3">
      <c r="A22" s="266"/>
      <c r="B22" s="138" t="str">
        <f>Ausgabesheet!L35</f>
        <v>CAT3-WV1</v>
      </c>
      <c r="C22" s="139">
        <f ca="1">IFERROR(Ausgabesheet!U35,0)</f>
        <v>0</v>
      </c>
      <c r="D22" s="140">
        <v>3</v>
      </c>
    </row>
    <row r="23" spans="1:20" x14ac:dyDescent="0.25">
      <c r="A23" s="141" t="str">
        <f>HLOOKUP(Eingabesheet!M$3,'Vertiefungen und Fächer'!$D$2:$H$17,15,FALSE)</f>
        <v>CAT-P</v>
      </c>
      <c r="B23" s="142" t="str">
        <f>Eingabesheet!L27</f>
        <v>CAT-P</v>
      </c>
      <c r="C23" s="141">
        <f>Eingabesheet!U27</f>
        <v>0</v>
      </c>
      <c r="D23" s="143">
        <v>10</v>
      </c>
      <c r="L23" s="249" t="s">
        <v>89</v>
      </c>
      <c r="M23" s="250"/>
      <c r="N23" s="250"/>
      <c r="O23" s="250"/>
      <c r="P23" s="250"/>
      <c r="Q23" s="250"/>
      <c r="R23" s="250"/>
      <c r="S23" s="250"/>
      <c r="T23" s="251"/>
    </row>
    <row r="24" spans="1:20" x14ac:dyDescent="0.25">
      <c r="B24" s="17"/>
      <c r="C24" s="15"/>
      <c r="H24" t="s">
        <v>66</v>
      </c>
      <c r="I24" t="e">
        <f ca="1">I19</f>
        <v>#DIV/0!</v>
      </c>
      <c r="L24" s="252"/>
      <c r="M24" s="253"/>
      <c r="N24" s="253"/>
      <c r="O24" s="253"/>
      <c r="P24" s="253"/>
      <c r="Q24" s="253"/>
      <c r="R24" s="253"/>
      <c r="S24" s="253"/>
      <c r="T24" s="254"/>
    </row>
    <row r="25" spans="1:20" x14ac:dyDescent="0.25">
      <c r="A25" s="2"/>
      <c r="B25" s="21"/>
      <c r="C25" s="16"/>
      <c r="D25" s="2"/>
      <c r="L25" s="252"/>
      <c r="M25" s="253"/>
      <c r="N25" s="253"/>
      <c r="O25" s="253"/>
      <c r="P25" s="253"/>
      <c r="Q25" s="253"/>
      <c r="R25" s="253"/>
      <c r="S25" s="253"/>
      <c r="T25" s="254"/>
    </row>
    <row r="26" spans="1:20" x14ac:dyDescent="0.25">
      <c r="A26" s="146" t="str">
        <f>'Vertiefungen und Fächer'!$D$20</f>
        <v>WAHL</v>
      </c>
      <c r="B26" s="147" t="str">
        <f>Eingabesheet!A38</f>
        <v>WAHL</v>
      </c>
      <c r="C26" s="146">
        <f>Eingabesheet!J38</f>
        <v>0</v>
      </c>
      <c r="D26" s="148">
        <f>(COUNTIF(Eingabesheet!B35,"&gt;=3"))*3</f>
        <v>0</v>
      </c>
      <c r="L26" s="252"/>
      <c r="M26" s="253"/>
      <c r="N26" s="253"/>
      <c r="O26" s="253"/>
      <c r="P26" s="253"/>
      <c r="Q26" s="253"/>
      <c r="R26" s="253"/>
      <c r="S26" s="253"/>
      <c r="T26" s="254"/>
    </row>
    <row r="27" spans="1:20" ht="15.75" thickBot="1" x14ac:dyDescent="0.3">
      <c r="A27" s="44"/>
      <c r="B27" s="44"/>
      <c r="C27" s="45"/>
      <c r="D27" s="44"/>
      <c r="L27" s="255"/>
      <c r="M27" s="256"/>
      <c r="N27" s="256"/>
      <c r="O27" s="256"/>
      <c r="P27" s="256"/>
      <c r="Q27" s="256"/>
      <c r="R27" s="256"/>
      <c r="S27" s="256"/>
      <c r="T27" s="257"/>
    </row>
    <row r="28" spans="1:20" x14ac:dyDescent="0.25">
      <c r="A28" s="149"/>
      <c r="B28" s="149"/>
      <c r="C28" s="150"/>
      <c r="D28" s="149"/>
    </row>
    <row r="29" spans="1:20" x14ac:dyDescent="0.25">
      <c r="A29" s="146" t="str">
        <f>'Vertiefungen und Fächer'!$D$22</f>
        <v>FW-V</v>
      </c>
      <c r="B29" s="146" t="str">
        <f>Ausgabesheet!A56</f>
        <v>FW-V</v>
      </c>
      <c r="C29" s="146">
        <f ca="1">IFERROR(Ausgabesheet!J56,0)</f>
        <v>0</v>
      </c>
      <c r="D29" s="148">
        <v>3</v>
      </c>
    </row>
    <row r="30" spans="1:20" x14ac:dyDescent="0.25">
      <c r="A30" s="44"/>
      <c r="B30" s="44"/>
      <c r="C30" s="45"/>
      <c r="D30" s="44"/>
    </row>
    <row r="31" spans="1:20" x14ac:dyDescent="0.25">
      <c r="A31" s="149"/>
      <c r="B31" s="149"/>
      <c r="C31" s="150"/>
      <c r="D31" s="149"/>
    </row>
    <row r="32" spans="1:20" x14ac:dyDescent="0.25">
      <c r="A32" s="146" t="str">
        <f>'Vertiefungen und Fächer'!$D$23</f>
        <v>FW-P</v>
      </c>
      <c r="B32" s="146" t="str">
        <f>Eingabesheet!$A$43</f>
        <v>FW-P</v>
      </c>
      <c r="C32" s="146">
        <f>Eingabesheet!J43</f>
        <v>0</v>
      </c>
      <c r="D32" s="148">
        <v>10</v>
      </c>
    </row>
    <row r="34" spans="1:4" x14ac:dyDescent="0.25">
      <c r="A34" t="s">
        <v>58</v>
      </c>
    </row>
    <row r="35" spans="1:4" x14ac:dyDescent="0.25">
      <c r="A35" s="2"/>
      <c r="B35" s="2"/>
      <c r="C35" s="2"/>
      <c r="D35" s="2"/>
    </row>
    <row r="36" spans="1:4" x14ac:dyDescent="0.25">
      <c r="A36" s="49" t="s">
        <v>52</v>
      </c>
      <c r="B36" s="50"/>
      <c r="C36" s="50">
        <f>Eingabesheet!$P$58</f>
        <v>0</v>
      </c>
      <c r="D36" s="49">
        <v>27</v>
      </c>
    </row>
    <row r="37" spans="1:4" x14ac:dyDescent="0.25">
      <c r="A37" s="144" t="s">
        <v>53</v>
      </c>
      <c r="B37" s="145"/>
      <c r="C37" s="145">
        <f>Eingabesheet!$P$59</f>
        <v>0</v>
      </c>
      <c r="D37" s="144">
        <v>3</v>
      </c>
    </row>
    <row r="38" spans="1:4" x14ac:dyDescent="0.25">
      <c r="A38" s="19"/>
      <c r="B38" s="19"/>
      <c r="C38" s="19"/>
      <c r="D38" s="19"/>
    </row>
    <row r="39" spans="1:4" x14ac:dyDescent="0.25">
      <c r="A39" s="19" t="s">
        <v>63</v>
      </c>
      <c r="B39" s="19"/>
      <c r="C39" s="19"/>
      <c r="D39" s="19"/>
    </row>
  </sheetData>
  <mergeCells count="7">
    <mergeCell ref="L23:T27"/>
    <mergeCell ref="A2:A4"/>
    <mergeCell ref="A5:A7"/>
    <mergeCell ref="A8:A10"/>
    <mergeCell ref="A20:A22"/>
    <mergeCell ref="A14:A16"/>
    <mergeCell ref="A17:A1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H23"/>
  <sheetViews>
    <sheetView topLeftCell="D1" zoomScale="80" zoomScaleNormal="80" workbookViewId="0">
      <selection activeCell="F20" sqref="F20"/>
    </sheetView>
  </sheetViews>
  <sheetFormatPr baseColWidth="10" defaultRowHeight="15" x14ac:dyDescent="0.25"/>
  <cols>
    <col min="2" max="2" width="13.5703125" customWidth="1"/>
    <col min="3" max="3" width="5.7109375" customWidth="1"/>
    <col min="4" max="4" width="81.42578125" customWidth="1"/>
    <col min="5" max="5" width="5.7109375" customWidth="1"/>
    <col min="6" max="6" width="81.42578125" customWidth="1"/>
    <col min="7" max="7" width="87.42578125" bestFit="1" customWidth="1"/>
    <col min="8" max="8" width="81.42578125" customWidth="1"/>
  </cols>
  <sheetData>
    <row r="1" spans="1:8" x14ac:dyDescent="0.25">
      <c r="A1" t="s">
        <v>36</v>
      </c>
    </row>
    <row r="2" spans="1:8" x14ac:dyDescent="0.25">
      <c r="A2">
        <v>1</v>
      </c>
      <c r="B2" s="2"/>
      <c r="C2" s="3"/>
      <c r="D2" s="269" t="s">
        <v>0</v>
      </c>
      <c r="E2" s="270"/>
      <c r="F2" s="77" t="s">
        <v>3</v>
      </c>
      <c r="G2" s="73" t="s">
        <v>1</v>
      </c>
      <c r="H2" s="71" t="s">
        <v>2</v>
      </c>
    </row>
    <row r="3" spans="1:8" x14ac:dyDescent="0.25">
      <c r="A3">
        <v>2</v>
      </c>
      <c r="B3" t="s">
        <v>4</v>
      </c>
      <c r="C3" s="1"/>
      <c r="D3" s="22" t="s">
        <v>8</v>
      </c>
      <c r="E3" s="67"/>
      <c r="F3" s="78" t="s">
        <v>14</v>
      </c>
      <c r="G3" s="74" t="s">
        <v>21</v>
      </c>
      <c r="H3" s="60" t="s">
        <v>27</v>
      </c>
    </row>
    <row r="4" spans="1:8" x14ac:dyDescent="0.25">
      <c r="A4">
        <v>3</v>
      </c>
      <c r="C4" s="1" t="s">
        <v>5</v>
      </c>
      <c r="D4" s="22" t="s">
        <v>114</v>
      </c>
      <c r="E4" s="67"/>
      <c r="F4" s="78" t="s">
        <v>102</v>
      </c>
      <c r="G4" s="74" t="s">
        <v>105</v>
      </c>
      <c r="H4" s="60" t="s">
        <v>28</v>
      </c>
    </row>
    <row r="5" spans="1:8" x14ac:dyDescent="0.25">
      <c r="A5">
        <v>4</v>
      </c>
      <c r="B5" s="2"/>
      <c r="C5" s="3" t="s">
        <v>5</v>
      </c>
      <c r="D5" s="68" t="s">
        <v>9</v>
      </c>
      <c r="E5" s="69"/>
      <c r="F5" s="79" t="s">
        <v>69</v>
      </c>
      <c r="G5" s="75" t="s">
        <v>76</v>
      </c>
      <c r="H5" s="70" t="s">
        <v>29</v>
      </c>
    </row>
    <row r="6" spans="1:8" x14ac:dyDescent="0.25">
      <c r="C6" s="1"/>
      <c r="D6" s="22"/>
      <c r="E6" s="67"/>
      <c r="F6" s="78"/>
      <c r="G6" s="74"/>
      <c r="H6" s="60"/>
    </row>
    <row r="7" spans="1:8" x14ac:dyDescent="0.25">
      <c r="A7">
        <v>6</v>
      </c>
      <c r="B7" t="s">
        <v>6</v>
      </c>
      <c r="C7" s="1"/>
      <c r="D7" s="22" t="s">
        <v>10</v>
      </c>
      <c r="E7" s="67"/>
      <c r="F7" s="78" t="s">
        <v>19</v>
      </c>
      <c r="G7" s="74" t="s">
        <v>22</v>
      </c>
      <c r="H7" s="60" t="s">
        <v>30</v>
      </c>
    </row>
    <row r="8" spans="1:8" x14ac:dyDescent="0.25">
      <c r="A8">
        <v>7</v>
      </c>
      <c r="C8" s="1" t="s">
        <v>5</v>
      </c>
      <c r="D8" s="22" t="s">
        <v>132</v>
      </c>
      <c r="E8" s="67"/>
      <c r="F8" s="78" t="s">
        <v>15</v>
      </c>
      <c r="G8" s="74" t="s">
        <v>23</v>
      </c>
      <c r="H8" s="60" t="s">
        <v>74</v>
      </c>
    </row>
    <row r="9" spans="1:8" x14ac:dyDescent="0.25">
      <c r="A9">
        <v>8</v>
      </c>
      <c r="B9" s="2"/>
      <c r="C9" s="3" t="s">
        <v>5</v>
      </c>
      <c r="D9" s="68" t="s">
        <v>119</v>
      </c>
      <c r="E9" s="69"/>
      <c r="F9" s="79" t="s">
        <v>16</v>
      </c>
      <c r="G9" s="75" t="s">
        <v>24</v>
      </c>
      <c r="H9" s="70" t="s">
        <v>31</v>
      </c>
    </row>
    <row r="10" spans="1:8" x14ac:dyDescent="0.25">
      <c r="C10" s="1"/>
      <c r="D10" s="22"/>
      <c r="E10" s="67"/>
      <c r="F10" s="78"/>
      <c r="G10" s="74"/>
      <c r="H10" s="60"/>
    </row>
    <row r="11" spans="1:8" x14ac:dyDescent="0.25">
      <c r="A11">
        <v>10</v>
      </c>
      <c r="B11" t="s">
        <v>7</v>
      </c>
      <c r="C11" s="1"/>
      <c r="D11" s="22" t="s">
        <v>11</v>
      </c>
      <c r="E11" s="67"/>
      <c r="F11" s="78" t="s">
        <v>20</v>
      </c>
      <c r="G11" s="74" t="s">
        <v>25</v>
      </c>
      <c r="H11" s="60" t="s">
        <v>32</v>
      </c>
    </row>
    <row r="12" spans="1:8" x14ac:dyDescent="0.25">
      <c r="A12">
        <v>11</v>
      </c>
      <c r="C12" s="1" t="s">
        <v>5</v>
      </c>
      <c r="D12" s="22" t="s">
        <v>133</v>
      </c>
      <c r="E12" s="67"/>
      <c r="F12" s="78" t="s">
        <v>17</v>
      </c>
      <c r="G12" s="74" t="s">
        <v>70</v>
      </c>
      <c r="H12" s="60" t="s">
        <v>33</v>
      </c>
    </row>
    <row r="13" spans="1:8" x14ac:dyDescent="0.25">
      <c r="A13">
        <v>12</v>
      </c>
      <c r="C13" s="1" t="s">
        <v>5</v>
      </c>
      <c r="D13" s="22" t="s">
        <v>69</v>
      </c>
      <c r="E13" s="67" t="s">
        <v>12</v>
      </c>
      <c r="F13" s="78" t="s">
        <v>18</v>
      </c>
      <c r="G13" s="74" t="s">
        <v>26</v>
      </c>
      <c r="H13" s="60" t="s">
        <v>34</v>
      </c>
    </row>
    <row r="14" spans="1:8" x14ac:dyDescent="0.25">
      <c r="A14">
        <v>13</v>
      </c>
      <c r="B14" s="2"/>
      <c r="C14" s="3"/>
      <c r="D14" s="22" t="s">
        <v>105</v>
      </c>
      <c r="E14" s="69" t="s">
        <v>13</v>
      </c>
      <c r="F14" s="79"/>
      <c r="G14" s="75"/>
      <c r="H14" s="70"/>
    </row>
    <row r="15" spans="1:8" x14ac:dyDescent="0.25">
      <c r="C15" s="1"/>
      <c r="D15" s="22"/>
      <c r="E15" s="67"/>
      <c r="F15" s="78"/>
      <c r="G15" s="74"/>
      <c r="H15" s="60"/>
    </row>
    <row r="16" spans="1:8" x14ac:dyDescent="0.25">
      <c r="A16">
        <v>15</v>
      </c>
      <c r="B16" t="s">
        <v>35</v>
      </c>
      <c r="C16" s="1"/>
      <c r="D16" s="22" t="s">
        <v>50</v>
      </c>
      <c r="E16" s="67"/>
      <c r="F16" s="78" t="s">
        <v>49</v>
      </c>
      <c r="G16" s="74" t="s">
        <v>51</v>
      </c>
      <c r="H16" s="60" t="s">
        <v>96</v>
      </c>
    </row>
    <row r="17" spans="2:8" x14ac:dyDescent="0.25">
      <c r="B17" s="2"/>
      <c r="C17" s="3"/>
      <c r="D17" s="68"/>
      <c r="E17" s="68"/>
      <c r="F17" s="80"/>
      <c r="G17" s="76"/>
      <c r="H17" s="72"/>
    </row>
    <row r="20" spans="2:8" x14ac:dyDescent="0.25">
      <c r="B20" s="26" t="s">
        <v>61</v>
      </c>
      <c r="C20" s="26"/>
      <c r="D20" s="26" t="s">
        <v>46</v>
      </c>
    </row>
    <row r="21" spans="2:8" x14ac:dyDescent="0.25">
      <c r="B21" s="26"/>
      <c r="C21" s="26"/>
      <c r="D21" s="26"/>
    </row>
    <row r="22" spans="2:8" x14ac:dyDescent="0.25">
      <c r="B22" s="26" t="s">
        <v>62</v>
      </c>
      <c r="C22" s="26"/>
      <c r="D22" s="26" t="s">
        <v>47</v>
      </c>
    </row>
    <row r="23" spans="2:8" x14ac:dyDescent="0.25">
      <c r="B23" s="26"/>
      <c r="C23" s="26"/>
      <c r="D23" s="26" t="s">
        <v>48</v>
      </c>
    </row>
  </sheetData>
  <mergeCells count="1">
    <mergeCell ref="D2:E2"/>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dimension ref="B2:K149"/>
  <sheetViews>
    <sheetView topLeftCell="A37" workbookViewId="0">
      <selection activeCell="C30" sqref="C30"/>
    </sheetView>
  </sheetViews>
  <sheetFormatPr baseColWidth="10" defaultRowHeight="15" x14ac:dyDescent="0.25"/>
  <cols>
    <col min="2" max="2" width="11.42578125" customWidth="1"/>
    <col min="3" max="3" width="13.7109375" customWidth="1"/>
    <col min="5" max="5" width="11.42578125" style="122"/>
    <col min="6" max="6" width="85.7109375" customWidth="1"/>
    <col min="7" max="10" width="14.28515625" customWidth="1"/>
    <col min="11" max="11" width="66.85546875" customWidth="1"/>
  </cols>
  <sheetData>
    <row r="2" spans="2:10" ht="15.75" thickBot="1" x14ac:dyDescent="0.3">
      <c r="C2" s="11" t="s">
        <v>39</v>
      </c>
      <c r="D2" s="9" t="s">
        <v>40</v>
      </c>
      <c r="F2" s="8" t="s">
        <v>78</v>
      </c>
      <c r="G2" s="8" t="s">
        <v>0</v>
      </c>
      <c r="H2" s="8" t="s">
        <v>3</v>
      </c>
      <c r="I2" s="8" t="s">
        <v>1</v>
      </c>
      <c r="J2" s="9" t="s">
        <v>2</v>
      </c>
    </row>
    <row r="3" spans="2:10" ht="15.75" thickTop="1" x14ac:dyDescent="0.25">
      <c r="B3" t="s">
        <v>0</v>
      </c>
      <c r="C3" s="12" t="str">
        <f t="array" ref="C3">IFERROR(INDEX(B:B,SMALL(IF($B$3:$B$6&lt;&gt;Eingabesheet!$M$3,ROW($B$3:$B$6)),ROW(A1))),"")</f>
        <v>SYN</v>
      </c>
      <c r="D3" s="13" t="str">
        <f t="array" ref="D3">IFERROR(INDEX(B:B,SMALL(IF($B$3:$B$6&lt;&gt;Eingabesheet!$B$3,ROW($B$3:$B$6)),ROW(A1))),"")</f>
        <v>CAT</v>
      </c>
      <c r="F3" s="156" t="s">
        <v>9</v>
      </c>
      <c r="G3" s="157"/>
      <c r="H3" s="158"/>
      <c r="I3" s="158"/>
      <c r="J3" s="159" t="s">
        <v>77</v>
      </c>
    </row>
    <row r="4" spans="2:10" x14ac:dyDescent="0.25">
      <c r="B4" t="s">
        <v>3</v>
      </c>
      <c r="C4" s="12" t="str">
        <f t="array" ref="C4">IFERROR(INDEX(B:B,SMALL(IF($B$3:$B$6&lt;&gt;Eingabesheet!$M$3,ROW($B$3:$B$6)),ROW(A2))),"")</f>
        <v>MES</v>
      </c>
      <c r="D4" s="13" t="str">
        <f t="array" ref="D4">IFERROR(INDEX(B:B,SMALL(IF($B$3:$B$6&lt;&gt;Eingabesheet!$B$3,ROW($B$3:$B$6)),ROW(A2))),"")</f>
        <v>MES</v>
      </c>
      <c r="F4" s="156" t="s">
        <v>69</v>
      </c>
      <c r="G4" s="160" t="s">
        <v>77</v>
      </c>
      <c r="H4" s="156"/>
      <c r="I4" s="156"/>
      <c r="J4" s="156"/>
    </row>
    <row r="5" spans="2:10" x14ac:dyDescent="0.25">
      <c r="B5" t="s">
        <v>1</v>
      </c>
      <c r="C5" s="12" t="str">
        <f t="array" ref="C5">IFERROR(INDEX(B:B,SMALL(IF($B$3:$B$6&lt;&gt;Eingabesheet!$M$3,ROW($B$3:$B$6)),ROW(A3))),"")</f>
        <v>COS</v>
      </c>
      <c r="D5" s="13" t="str">
        <f t="array" ref="D5">IFERROR(INDEX(B:B,SMALL(IF($B$3:$B$6&lt;&gt;Eingabesheet!$B$3,ROW($B$3:$B$6)),ROW(A3))),"")</f>
        <v>COS</v>
      </c>
      <c r="F5" s="156" t="s">
        <v>70</v>
      </c>
      <c r="G5" s="161"/>
      <c r="H5" s="162" t="s">
        <v>77</v>
      </c>
      <c r="I5" s="156"/>
      <c r="J5" s="156"/>
    </row>
    <row r="6" spans="2:10" x14ac:dyDescent="0.25">
      <c r="B6" t="s">
        <v>2</v>
      </c>
      <c r="C6" s="12" t="str">
        <f t="array" ref="C6">IFERROR(INDEX(B:B,SMALL(IF($B$3:$B$6&lt;&gt;Eingabesheet!$M$3,ROW($B$3:$B$6)),ROW(A4))),"")</f>
        <v/>
      </c>
      <c r="D6" s="13" t="str">
        <f t="array" ref="D6">IFERROR(INDEX(B:B,SMALL(IF($B$3:$B$6&lt;&gt;Eingabesheet!$B$3,ROW($B$3:$B$6)),ROW(A4))),"")</f>
        <v/>
      </c>
      <c r="F6" s="163" t="s">
        <v>108</v>
      </c>
      <c r="G6" s="163"/>
      <c r="H6" s="163" t="s">
        <v>77</v>
      </c>
      <c r="I6" s="163" t="s">
        <v>77</v>
      </c>
      <c r="J6" s="163" t="s">
        <v>77</v>
      </c>
    </row>
    <row r="7" spans="2:10" x14ac:dyDescent="0.25">
      <c r="F7" s="156" t="s">
        <v>15</v>
      </c>
      <c r="G7" s="160" t="s">
        <v>77</v>
      </c>
      <c r="H7" s="156"/>
      <c r="I7" s="156"/>
      <c r="J7" s="156"/>
    </row>
    <row r="8" spans="2:10" x14ac:dyDescent="0.25">
      <c r="F8" s="156" t="s">
        <v>133</v>
      </c>
      <c r="G8" s="161"/>
      <c r="H8" s="156"/>
      <c r="I8" s="156"/>
      <c r="J8" s="156"/>
    </row>
    <row r="9" spans="2:10" x14ac:dyDescent="0.25">
      <c r="F9" s="156" t="s">
        <v>119</v>
      </c>
      <c r="G9" s="161"/>
      <c r="H9" s="156" t="s">
        <v>77</v>
      </c>
      <c r="I9" s="156"/>
      <c r="J9" s="156"/>
    </row>
    <row r="10" spans="2:10" x14ac:dyDescent="0.25">
      <c r="F10" s="156" t="s">
        <v>98</v>
      </c>
      <c r="G10" s="161" t="s">
        <v>77</v>
      </c>
      <c r="H10" s="156"/>
      <c r="I10" s="156"/>
      <c r="J10" s="156"/>
    </row>
    <row r="11" spans="2:10" x14ac:dyDescent="0.25">
      <c r="B11" t="s">
        <v>37</v>
      </c>
      <c r="F11" s="164" t="s">
        <v>124</v>
      </c>
      <c r="G11" s="164"/>
      <c r="H11" s="164"/>
      <c r="I11" s="164" t="s">
        <v>77</v>
      </c>
      <c r="J11" s="165"/>
    </row>
    <row r="12" spans="2:10" x14ac:dyDescent="0.25">
      <c r="B12" s="5"/>
      <c r="F12" s="156" t="s">
        <v>135</v>
      </c>
      <c r="G12" s="162" t="s">
        <v>77</v>
      </c>
      <c r="H12" s="162"/>
      <c r="I12" s="162" t="s">
        <v>77</v>
      </c>
      <c r="J12" s="166"/>
    </row>
    <row r="13" spans="2:10" x14ac:dyDescent="0.25">
      <c r="B13" s="172" t="s">
        <v>134</v>
      </c>
      <c r="F13" s="167" t="s">
        <v>125</v>
      </c>
      <c r="G13" s="167"/>
      <c r="H13" s="167"/>
      <c r="I13" s="167" t="s">
        <v>77</v>
      </c>
      <c r="J13" s="163"/>
    </row>
    <row r="14" spans="2:10" x14ac:dyDescent="0.25">
      <c r="B14" s="4">
        <v>1</v>
      </c>
      <c r="F14" s="164" t="s">
        <v>43</v>
      </c>
      <c r="G14" s="164"/>
      <c r="H14" s="164" t="s">
        <v>77</v>
      </c>
      <c r="I14" s="164"/>
      <c r="J14" s="165"/>
    </row>
    <row r="15" spans="2:10" x14ac:dyDescent="0.25">
      <c r="B15" s="4">
        <v>1.3</v>
      </c>
      <c r="F15" s="165" t="s">
        <v>23</v>
      </c>
      <c r="G15" s="165"/>
      <c r="H15" s="165" t="s">
        <v>77</v>
      </c>
      <c r="I15" s="165"/>
      <c r="J15" s="165"/>
    </row>
    <row r="16" spans="2:10" x14ac:dyDescent="0.25">
      <c r="B16" s="4">
        <v>1.7</v>
      </c>
      <c r="F16" s="156" t="s">
        <v>33</v>
      </c>
      <c r="G16" s="156"/>
      <c r="H16" s="156" t="s">
        <v>77</v>
      </c>
      <c r="I16" s="156"/>
      <c r="J16" s="166"/>
    </row>
    <row r="17" spans="2:10" x14ac:dyDescent="0.25">
      <c r="B17" s="4">
        <v>2</v>
      </c>
      <c r="F17" s="162" t="s">
        <v>109</v>
      </c>
      <c r="G17" s="162"/>
      <c r="H17" s="162"/>
      <c r="I17" s="162" t="s">
        <v>77</v>
      </c>
      <c r="J17" s="168" t="s">
        <v>77</v>
      </c>
    </row>
    <row r="18" spans="2:10" x14ac:dyDescent="0.25">
      <c r="B18" s="4">
        <v>2.2999999999999998</v>
      </c>
      <c r="F18" s="162" t="s">
        <v>126</v>
      </c>
      <c r="G18" s="162"/>
      <c r="H18" s="162"/>
      <c r="I18" s="162" t="s">
        <v>77</v>
      </c>
      <c r="J18" s="168" t="s">
        <v>77</v>
      </c>
    </row>
    <row r="19" spans="2:10" x14ac:dyDescent="0.25">
      <c r="B19" s="4">
        <v>2.7</v>
      </c>
      <c r="F19" s="163" t="s">
        <v>127</v>
      </c>
      <c r="G19" s="165"/>
      <c r="H19" s="165"/>
      <c r="I19" s="165" t="s">
        <v>77</v>
      </c>
      <c r="J19" s="165"/>
    </row>
    <row r="20" spans="2:10" x14ac:dyDescent="0.25">
      <c r="B20" s="4">
        <v>3</v>
      </c>
      <c r="F20" s="170" t="s">
        <v>128</v>
      </c>
      <c r="G20" s="165"/>
      <c r="H20" s="165"/>
      <c r="I20" s="165" t="s">
        <v>77</v>
      </c>
      <c r="J20" s="165"/>
    </row>
    <row r="21" spans="2:10" x14ac:dyDescent="0.25">
      <c r="B21" s="4">
        <v>3.3</v>
      </c>
      <c r="F21" s="170" t="s">
        <v>110</v>
      </c>
      <c r="G21" s="170"/>
      <c r="H21" s="170"/>
      <c r="I21" s="170"/>
      <c r="J21" s="170" t="s">
        <v>77</v>
      </c>
    </row>
    <row r="22" spans="2:10" x14ac:dyDescent="0.25">
      <c r="B22" s="4">
        <v>3.7</v>
      </c>
      <c r="F22" s="156" t="s">
        <v>71</v>
      </c>
      <c r="G22" s="156"/>
      <c r="H22" s="156"/>
      <c r="I22" s="156" t="s">
        <v>77</v>
      </c>
      <c r="J22" s="166" t="s">
        <v>77</v>
      </c>
    </row>
    <row r="23" spans="2:10" x14ac:dyDescent="0.25">
      <c r="B23" s="4">
        <v>4</v>
      </c>
      <c r="F23" s="156" t="s">
        <v>45</v>
      </c>
      <c r="G23" s="156"/>
      <c r="H23" s="156"/>
      <c r="I23" s="156"/>
      <c r="J23" s="166" t="s">
        <v>77</v>
      </c>
    </row>
    <row r="24" spans="2:10" x14ac:dyDescent="0.25">
      <c r="B24" s="5"/>
      <c r="F24" s="156" t="s">
        <v>72</v>
      </c>
      <c r="G24" s="156"/>
      <c r="H24" s="156"/>
      <c r="I24" s="156" t="s">
        <v>77</v>
      </c>
      <c r="J24" s="166"/>
    </row>
    <row r="25" spans="2:10" x14ac:dyDescent="0.25">
      <c r="F25" s="156" t="s">
        <v>18</v>
      </c>
      <c r="G25" s="156"/>
      <c r="H25" s="156"/>
      <c r="I25" s="156"/>
      <c r="J25" s="166"/>
    </row>
    <row r="26" spans="2:10" x14ac:dyDescent="0.25">
      <c r="F26" s="156" t="s">
        <v>136</v>
      </c>
      <c r="G26" s="156"/>
      <c r="H26" s="156"/>
      <c r="I26" s="156"/>
      <c r="J26" s="166"/>
    </row>
    <row r="27" spans="2:10" x14ac:dyDescent="0.25">
      <c r="F27" s="156" t="s">
        <v>99</v>
      </c>
      <c r="G27" s="156" t="s">
        <v>77</v>
      </c>
      <c r="H27" s="156"/>
      <c r="I27" s="156"/>
      <c r="J27" s="166"/>
    </row>
    <row r="28" spans="2:10" x14ac:dyDescent="0.25">
      <c r="F28" s="164" t="s">
        <v>42</v>
      </c>
      <c r="G28" s="164"/>
      <c r="H28" s="164" t="s">
        <v>77</v>
      </c>
      <c r="I28" s="164"/>
      <c r="J28" s="165" t="s">
        <v>77</v>
      </c>
    </row>
    <row r="29" spans="2:10" x14ac:dyDescent="0.25">
      <c r="F29" s="162" t="s">
        <v>111</v>
      </c>
      <c r="G29" s="162"/>
      <c r="H29" s="162"/>
      <c r="I29" s="162" t="s">
        <v>77</v>
      </c>
      <c r="J29" s="168" t="s">
        <v>77</v>
      </c>
    </row>
    <row r="30" spans="2:10" x14ac:dyDescent="0.25">
      <c r="F30" s="170" t="s">
        <v>112</v>
      </c>
      <c r="G30" s="170"/>
      <c r="H30" s="170"/>
      <c r="I30" s="170" t="s">
        <v>77</v>
      </c>
      <c r="J30" s="170" t="s">
        <v>77</v>
      </c>
    </row>
    <row r="31" spans="2:10" x14ac:dyDescent="0.25">
      <c r="F31" s="165" t="s">
        <v>142</v>
      </c>
      <c r="G31" s="165"/>
      <c r="H31" s="165" t="s">
        <v>77</v>
      </c>
      <c r="I31" s="165" t="s">
        <v>77</v>
      </c>
      <c r="J31" s="165" t="s">
        <v>77</v>
      </c>
    </row>
    <row r="32" spans="2:10" ht="15" customHeight="1" x14ac:dyDescent="0.25">
      <c r="B32" s="271" t="s">
        <v>147</v>
      </c>
      <c r="C32" s="271"/>
      <c r="D32" s="271"/>
      <c r="F32" s="156" t="s">
        <v>100</v>
      </c>
      <c r="G32" s="156" t="s">
        <v>77</v>
      </c>
      <c r="H32" s="156" t="s">
        <v>77</v>
      </c>
      <c r="I32" s="156"/>
      <c r="J32" s="166"/>
    </row>
    <row r="33" spans="2:10" x14ac:dyDescent="0.25">
      <c r="B33" s="271"/>
      <c r="C33" s="271"/>
      <c r="D33" s="271"/>
      <c r="F33" s="164" t="s">
        <v>101</v>
      </c>
      <c r="G33" s="164" t="s">
        <v>77</v>
      </c>
      <c r="H33" s="164"/>
      <c r="I33" s="164" t="s">
        <v>77</v>
      </c>
      <c r="J33" s="165"/>
    </row>
    <row r="34" spans="2:10" x14ac:dyDescent="0.25">
      <c r="B34" s="271"/>
      <c r="C34" s="271"/>
      <c r="D34" s="271"/>
      <c r="F34" s="156" t="s">
        <v>24</v>
      </c>
      <c r="G34" s="156"/>
      <c r="H34" s="156"/>
      <c r="I34" s="156"/>
      <c r="J34" s="166"/>
    </row>
    <row r="35" spans="2:10" x14ac:dyDescent="0.25">
      <c r="B35" s="271"/>
      <c r="C35" s="271"/>
      <c r="D35" s="271"/>
      <c r="F35" s="164" t="s">
        <v>146</v>
      </c>
      <c r="G35" s="164"/>
      <c r="H35" s="164"/>
      <c r="I35" s="164" t="s">
        <v>77</v>
      </c>
      <c r="J35" s="165" t="s">
        <v>77</v>
      </c>
    </row>
    <row r="36" spans="2:10" x14ac:dyDescent="0.25">
      <c r="B36" s="271"/>
      <c r="C36" s="271"/>
      <c r="D36" s="271"/>
      <c r="F36" s="162" t="s">
        <v>144</v>
      </c>
      <c r="G36" s="162"/>
      <c r="H36" s="162"/>
      <c r="I36" s="162"/>
      <c r="J36" s="168" t="s">
        <v>77</v>
      </c>
    </row>
    <row r="37" spans="2:10" x14ac:dyDescent="0.25">
      <c r="B37" s="271"/>
      <c r="C37" s="271"/>
      <c r="D37" s="271"/>
      <c r="F37" s="156" t="s">
        <v>107</v>
      </c>
      <c r="G37" s="156" t="s">
        <v>77</v>
      </c>
      <c r="H37" s="156" t="s">
        <v>77</v>
      </c>
      <c r="I37" s="156"/>
      <c r="J37" s="166" t="s">
        <v>77</v>
      </c>
    </row>
    <row r="38" spans="2:10" x14ac:dyDescent="0.25">
      <c r="B38" s="271"/>
      <c r="C38" s="271"/>
      <c r="D38" s="271"/>
      <c r="F38" s="170" t="s">
        <v>113</v>
      </c>
      <c r="G38" s="170"/>
      <c r="H38" s="170" t="s">
        <v>77</v>
      </c>
      <c r="I38" s="170"/>
      <c r="J38" s="170" t="s">
        <v>77</v>
      </c>
    </row>
    <row r="39" spans="2:10" x14ac:dyDescent="0.25">
      <c r="B39" s="271"/>
      <c r="C39" s="271"/>
      <c r="D39" s="271"/>
      <c r="F39" s="156" t="s">
        <v>102</v>
      </c>
      <c r="G39" s="156" t="s">
        <v>77</v>
      </c>
      <c r="H39" s="156"/>
      <c r="I39" s="156"/>
      <c r="J39" s="166"/>
    </row>
    <row r="40" spans="2:10" x14ac:dyDescent="0.25">
      <c r="B40" s="271"/>
      <c r="C40" s="271"/>
      <c r="D40" s="271"/>
      <c r="F40" s="170" t="s">
        <v>120</v>
      </c>
      <c r="G40" s="170"/>
      <c r="H40" s="170" t="s">
        <v>77</v>
      </c>
      <c r="I40" s="170"/>
      <c r="J40" s="170"/>
    </row>
    <row r="41" spans="2:10" x14ac:dyDescent="0.25">
      <c r="B41" s="175"/>
      <c r="C41" s="175"/>
      <c r="D41" s="175"/>
      <c r="F41" s="162" t="s">
        <v>129</v>
      </c>
      <c r="G41" s="156"/>
      <c r="H41" s="156"/>
      <c r="I41" s="156" t="s">
        <v>77</v>
      </c>
      <c r="J41" s="166"/>
    </row>
    <row r="42" spans="2:10" x14ac:dyDescent="0.25">
      <c r="B42" s="175"/>
      <c r="C42" s="175"/>
      <c r="D42" s="175"/>
      <c r="F42" s="156" t="s">
        <v>114</v>
      </c>
      <c r="G42" s="156"/>
      <c r="H42" s="156"/>
      <c r="I42" s="156" t="s">
        <v>77</v>
      </c>
      <c r="J42" s="166" t="s">
        <v>77</v>
      </c>
    </row>
    <row r="43" spans="2:10" x14ac:dyDescent="0.25">
      <c r="B43" s="175"/>
      <c r="C43" s="175"/>
      <c r="D43" s="175"/>
      <c r="F43" s="165" t="s">
        <v>29</v>
      </c>
      <c r="G43" s="165"/>
      <c r="H43" s="165"/>
      <c r="I43" s="165"/>
      <c r="J43" s="165"/>
    </row>
    <row r="44" spans="2:10" x14ac:dyDescent="0.25">
      <c r="B44" s="175"/>
      <c r="C44" s="175"/>
      <c r="D44" s="175"/>
      <c r="F44" s="156" t="s">
        <v>123</v>
      </c>
      <c r="G44" s="156"/>
      <c r="H44" s="156" t="s">
        <v>77</v>
      </c>
      <c r="I44" s="156"/>
      <c r="J44" s="166"/>
    </row>
    <row r="45" spans="2:10" x14ac:dyDescent="0.25">
      <c r="B45" s="175"/>
      <c r="C45" s="175"/>
      <c r="D45" s="175"/>
      <c r="F45" s="156" t="s">
        <v>103</v>
      </c>
      <c r="G45" s="156" t="s">
        <v>77</v>
      </c>
      <c r="H45" s="156" t="s">
        <v>77</v>
      </c>
      <c r="I45" s="156"/>
      <c r="J45" s="166"/>
    </row>
    <row r="46" spans="2:10" x14ac:dyDescent="0.25">
      <c r="B46" s="175"/>
      <c r="C46" s="175"/>
      <c r="D46" s="175"/>
      <c r="F46" s="156" t="s">
        <v>73</v>
      </c>
      <c r="G46" s="156" t="s">
        <v>77</v>
      </c>
      <c r="H46" s="156" t="s">
        <v>77</v>
      </c>
      <c r="I46" s="156"/>
      <c r="J46" s="166"/>
    </row>
    <row r="47" spans="2:10" x14ac:dyDescent="0.25">
      <c r="F47" s="164" t="s">
        <v>118</v>
      </c>
      <c r="G47" s="164"/>
      <c r="H47" s="164"/>
      <c r="I47" s="164"/>
      <c r="J47" s="165" t="s">
        <v>77</v>
      </c>
    </row>
    <row r="48" spans="2:10" x14ac:dyDescent="0.25">
      <c r="F48" s="162" t="s">
        <v>121</v>
      </c>
      <c r="G48" s="162"/>
      <c r="H48" s="162" t="s">
        <v>77</v>
      </c>
      <c r="I48" s="162" t="s">
        <v>77</v>
      </c>
      <c r="J48" s="168"/>
    </row>
    <row r="49" spans="6:10" x14ac:dyDescent="0.25">
      <c r="F49" s="162" t="s">
        <v>115</v>
      </c>
      <c r="G49" s="162"/>
      <c r="H49" s="162"/>
      <c r="I49" s="162"/>
      <c r="J49" s="168" t="s">
        <v>77</v>
      </c>
    </row>
    <row r="50" spans="6:10" x14ac:dyDescent="0.25">
      <c r="F50" s="156" t="s">
        <v>34</v>
      </c>
      <c r="G50" s="156"/>
      <c r="H50" s="156" t="s">
        <v>77</v>
      </c>
      <c r="I50" s="156" t="s">
        <v>77</v>
      </c>
      <c r="J50" s="166"/>
    </row>
    <row r="51" spans="6:10" x14ac:dyDescent="0.25">
      <c r="F51" s="165" t="s">
        <v>16</v>
      </c>
      <c r="G51" s="165" t="s">
        <v>77</v>
      </c>
      <c r="H51" s="165"/>
      <c r="I51" s="165"/>
      <c r="J51" s="165"/>
    </row>
    <row r="52" spans="6:10" x14ac:dyDescent="0.25">
      <c r="F52" s="156" t="s">
        <v>143</v>
      </c>
      <c r="G52" s="156"/>
      <c r="H52" s="156"/>
      <c r="I52" s="156" t="s">
        <v>77</v>
      </c>
      <c r="J52" s="166" t="s">
        <v>77</v>
      </c>
    </row>
    <row r="53" spans="6:10" x14ac:dyDescent="0.25">
      <c r="F53" s="165" t="s">
        <v>26</v>
      </c>
      <c r="G53" s="165"/>
      <c r="H53" s="165"/>
      <c r="I53" s="165"/>
      <c r="J53" s="165"/>
    </row>
    <row r="54" spans="6:10" x14ac:dyDescent="0.25">
      <c r="F54" s="156" t="s">
        <v>104</v>
      </c>
      <c r="G54" s="156" t="s">
        <v>77</v>
      </c>
      <c r="H54" s="156" t="s">
        <v>77</v>
      </c>
      <c r="I54" s="156"/>
      <c r="J54" s="166"/>
    </row>
    <row r="55" spans="6:10" x14ac:dyDescent="0.25">
      <c r="F55" s="156" t="s">
        <v>38</v>
      </c>
      <c r="G55" s="156" t="s">
        <v>77</v>
      </c>
      <c r="H55" s="156"/>
      <c r="I55" s="156" t="s">
        <v>77</v>
      </c>
      <c r="J55" s="166"/>
    </row>
    <row r="56" spans="6:10" x14ac:dyDescent="0.25">
      <c r="F56" s="164" t="s">
        <v>74</v>
      </c>
      <c r="G56" s="164"/>
      <c r="H56" s="164"/>
      <c r="I56" s="164"/>
      <c r="J56" s="165"/>
    </row>
    <row r="57" spans="6:10" x14ac:dyDescent="0.25">
      <c r="F57" s="156" t="s">
        <v>145</v>
      </c>
      <c r="G57" s="156"/>
      <c r="H57" s="156"/>
      <c r="I57" s="156"/>
      <c r="J57" s="166" t="s">
        <v>77</v>
      </c>
    </row>
    <row r="58" spans="6:10" x14ac:dyDescent="0.25">
      <c r="F58" s="156" t="s">
        <v>17</v>
      </c>
      <c r="G58" s="156"/>
      <c r="H58" s="156"/>
      <c r="I58" s="156"/>
      <c r="J58" s="166"/>
    </row>
    <row r="59" spans="6:10" x14ac:dyDescent="0.25">
      <c r="F59" s="156" t="s">
        <v>41</v>
      </c>
      <c r="G59" s="156"/>
      <c r="H59" s="156" t="s">
        <v>77</v>
      </c>
      <c r="I59" s="156"/>
      <c r="J59" s="166"/>
    </row>
    <row r="60" spans="6:10" x14ac:dyDescent="0.25">
      <c r="F60" s="162" t="s">
        <v>130</v>
      </c>
      <c r="G60" s="156"/>
      <c r="H60" s="156"/>
      <c r="I60" s="156" t="s">
        <v>77</v>
      </c>
      <c r="J60" s="166"/>
    </row>
    <row r="61" spans="6:10" x14ac:dyDescent="0.25">
      <c r="F61" s="156" t="s">
        <v>75</v>
      </c>
      <c r="G61" s="156"/>
      <c r="H61" s="156"/>
      <c r="I61" s="156" t="s">
        <v>77</v>
      </c>
      <c r="J61" s="166" t="s">
        <v>77</v>
      </c>
    </row>
    <row r="62" spans="6:10" x14ac:dyDescent="0.25">
      <c r="F62" s="164" t="s">
        <v>105</v>
      </c>
      <c r="G62" s="164" t="s">
        <v>77</v>
      </c>
      <c r="H62" s="164"/>
      <c r="I62" s="164"/>
      <c r="J62" s="165"/>
    </row>
    <row r="63" spans="6:10" x14ac:dyDescent="0.25">
      <c r="F63" s="156" t="s">
        <v>131</v>
      </c>
      <c r="G63" s="156"/>
      <c r="H63" s="156"/>
      <c r="I63" s="156" t="s">
        <v>77</v>
      </c>
      <c r="J63" s="166"/>
    </row>
    <row r="64" spans="6:10" x14ac:dyDescent="0.25">
      <c r="F64" s="156" t="s">
        <v>106</v>
      </c>
      <c r="G64" s="156" t="s">
        <v>77</v>
      </c>
      <c r="H64" s="156"/>
      <c r="I64" s="156" t="s">
        <v>77</v>
      </c>
      <c r="J64" s="166"/>
    </row>
    <row r="65" spans="6:11" x14ac:dyDescent="0.25">
      <c r="F65" s="165" t="s">
        <v>28</v>
      </c>
      <c r="G65" s="156"/>
      <c r="H65" s="156"/>
      <c r="I65" s="156"/>
      <c r="J65" s="166"/>
    </row>
    <row r="66" spans="6:11" x14ac:dyDescent="0.25">
      <c r="F66" s="165" t="s">
        <v>44</v>
      </c>
      <c r="G66" s="164"/>
      <c r="H66" s="164"/>
      <c r="I66" s="164"/>
      <c r="J66" s="165" t="s">
        <v>77</v>
      </c>
    </row>
    <row r="67" spans="6:11" x14ac:dyDescent="0.25">
      <c r="F67" s="170" t="s">
        <v>116</v>
      </c>
      <c r="G67" s="162"/>
      <c r="H67" s="162"/>
      <c r="I67" s="162"/>
      <c r="J67" s="168" t="s">
        <v>77</v>
      </c>
    </row>
    <row r="68" spans="6:11" x14ac:dyDescent="0.25">
      <c r="F68" s="170" t="s">
        <v>117</v>
      </c>
      <c r="G68" s="162"/>
      <c r="H68" s="162"/>
      <c r="I68" s="162"/>
      <c r="J68" s="168" t="s">
        <v>77</v>
      </c>
    </row>
    <row r="69" spans="6:11" x14ac:dyDescent="0.25">
      <c r="F69" s="165" t="s">
        <v>31</v>
      </c>
      <c r="G69" s="165"/>
      <c r="H69" s="165"/>
      <c r="I69" s="165"/>
      <c r="J69" s="165"/>
    </row>
    <row r="70" spans="6:11" x14ac:dyDescent="0.25">
      <c r="F70" s="165" t="s">
        <v>141</v>
      </c>
      <c r="G70" s="165" t="s">
        <v>77</v>
      </c>
      <c r="H70" s="165"/>
      <c r="I70" s="165"/>
      <c r="J70" s="165"/>
    </row>
    <row r="71" spans="6:11" x14ac:dyDescent="0.25">
      <c r="F71" s="162" t="s">
        <v>122</v>
      </c>
      <c r="G71" s="162"/>
      <c r="H71" s="162" t="s">
        <v>77</v>
      </c>
      <c r="I71" s="162"/>
      <c r="J71" s="168" t="s">
        <v>77</v>
      </c>
    </row>
    <row r="72" spans="6:11" x14ac:dyDescent="0.25">
      <c r="F72" s="165"/>
      <c r="G72" s="165"/>
      <c r="H72" s="165"/>
      <c r="I72" s="165"/>
      <c r="J72" s="165"/>
    </row>
    <row r="73" spans="6:11" x14ac:dyDescent="0.25">
      <c r="F73" s="156"/>
      <c r="G73" s="169"/>
      <c r="H73" s="164"/>
      <c r="I73" s="164"/>
      <c r="J73" s="164"/>
    </row>
    <row r="76" spans="6:11" ht="15.75" thickBot="1" x14ac:dyDescent="0.3">
      <c r="F76" s="8" t="s">
        <v>78</v>
      </c>
      <c r="G76" s="8" t="s">
        <v>0</v>
      </c>
      <c r="H76" s="8" t="s">
        <v>3</v>
      </c>
      <c r="I76" s="8" t="s">
        <v>1</v>
      </c>
      <c r="J76" s="9" t="s">
        <v>2</v>
      </c>
    </row>
    <row r="77" spans="6:11" ht="15.75" thickTop="1" x14ac:dyDescent="0.25">
      <c r="F77" s="10" t="str">
        <f t="array" ref="F77">IFERROR(INDEX(F:F,SMALL(IF(COUNTIF(Eingabesheet!$B$9:$I$10,$F$3:$F$73)+COUNTIF(Eingabesheet!$B$15:$I$16,$F$3:$F$73)+COUNTIF(Eingabesheet!$B$21:$I$22,$F$3:$F$73)+COUNTIF(Eingabesheet!$M$9:$T$10,$F$3:$F$73)+COUNTIF(Eingabesheet!$M$15:$T$16,$F$3:$F$73)+COUNTIF(Eingabesheet!$M$21:$T$22,$F$3:$F$73)+COUNTIF(Eingabesheet!$M$35:$R$46,$F$3:$F$73)=0,ROW($F$3:$F$73)),ROW(A1))),"")</f>
        <v>Avancierte Festkörperchemie: Synthesen, Strukturen, Eigenschaften und Anwendungen</v>
      </c>
      <c r="G77" s="98" t="str">
        <f t="shared" ref="G77:G108" si="0">IF(VLOOKUP($F77,$F$3:$J$73,2,FALSE)="","",VLOOKUP(F77,$F$3:$J$73,2,FALSE))</f>
        <v/>
      </c>
      <c r="H77" s="98" t="str">
        <f t="shared" ref="H77:H108" si="1">IF(VLOOKUP($F77,$F$3:$J$73,3,FALSE)="","",VLOOKUP($F77,$F$3:$J$73,3,FALSE))</f>
        <v>X</v>
      </c>
      <c r="I77" s="98" t="str">
        <f t="shared" ref="I77:I108" si="2">IF(VLOOKUP($F77,$F$3:$J$73,4,FALSE)="","",VLOOKUP($F77,$F$3:$J$73,4,FALSE))</f>
        <v/>
      </c>
      <c r="J77" s="98" t="str">
        <f t="shared" ref="J77:J108" si="3">IF(VLOOKUP($F77,$F$3:$J$73,5,FALSE)="","",VLOOKUP($F77,$F$3:$J$73,5,FALSE))</f>
        <v/>
      </c>
      <c r="K77" s="99" t="s">
        <v>79</v>
      </c>
    </row>
    <row r="78" spans="6:11" x14ac:dyDescent="0.25">
      <c r="F78" s="10" t="str">
        <f t="array" ref="F78">IFERROR(INDEX(F:F,SMALL(IF(COUNTIF(Eingabesheet!$B$9:$I$10,$F$3:$F$73)+COUNTIF(Eingabesheet!$B$15:$I$16,$F$3:$F$73)+COUNTIF(Eingabesheet!$B$21:$I$22,$F$3:$F$73)+COUNTIF(Eingabesheet!$M$9:$T$10,$F$3:$F$73)+COUNTIF(Eingabesheet!$M$15:$T$16,$F$3:$F$73)+COUNTIF(Eingabesheet!$M$21:$T$22,$F$3:$F$73)+COUNTIF(Eingabesheet!$M$35:$R$46,$F$3:$F$73)=0,ROW($F$3:$F$73)),ROW(A2))),"")</f>
        <v>Avancierte Koordinationschemie</v>
      </c>
      <c r="G78" s="98" t="str">
        <f t="shared" si="0"/>
        <v/>
      </c>
      <c r="H78" s="98" t="str">
        <f t="shared" si="1"/>
        <v>X</v>
      </c>
      <c r="I78" s="98" t="str">
        <f t="shared" si="2"/>
        <v>X</v>
      </c>
      <c r="J78" s="98" t="str">
        <f t="shared" si="3"/>
        <v>X</v>
      </c>
      <c r="K78" t="str">
        <f>IFERROR(IF(F77="","",IF(G77="X","[SYN]","")&amp;IF(H77="X","[CAT]","")&amp;IF(I77="X","[MES]","")&amp;IF(J77="X","[COS]","")&amp;IF(COUNTIF(G77:J77,"X")=0,"[FW]","")&amp;" - "&amp;F77),"")</f>
        <v>[CAT] - Avancierte Festkörperchemie: Synthesen, Strukturen, Eigenschaften und Anwendungen</v>
      </c>
    </row>
    <row r="79" spans="6:11" x14ac:dyDescent="0.25">
      <c r="F79" s="10" t="str">
        <f t="array" ref="F79">IFERROR(INDEX(F:F,SMALL(IF(COUNTIF(Eingabesheet!$B$9:$I$10,$F$3:$F$73)+COUNTIF(Eingabesheet!$B$15:$I$16,$F$3:$F$73)+COUNTIF(Eingabesheet!$B$21:$I$22,$F$3:$F$73)+COUNTIF(Eingabesheet!$M$9:$T$10,$F$3:$F$73)+COUNTIF(Eingabesheet!$M$15:$T$16,$F$3:$F$73)+COUNTIF(Eingabesheet!$M$21:$T$22,$F$3:$F$73)+COUNTIF(Eingabesheet!$M$35:$R$46,$F$3:$F$73)=0,ROW($F$3:$F$73)),ROW(A3))),"")</f>
        <v>Biochemie der Signaltransduktion</v>
      </c>
      <c r="G79" s="98" t="str">
        <f t="shared" si="0"/>
        <v>X</v>
      </c>
      <c r="H79" s="98" t="str">
        <f t="shared" si="1"/>
        <v/>
      </c>
      <c r="I79" s="98" t="str">
        <f t="shared" si="2"/>
        <v/>
      </c>
      <c r="J79" s="98" t="str">
        <f t="shared" si="3"/>
        <v/>
      </c>
      <c r="K79" t="str">
        <f t="shared" ref="K79:K142" si="4">IFERROR(IF(F78="","",IF(G78="X","[SYN]","")&amp;IF(H78="X","[CAT]","")&amp;IF(I78="X","[MES]","")&amp;IF(J78="X","[COS]","")&amp;IF(COUNTIF(G78:J78,"X")=0,"[FW]","")&amp;" - "&amp;F78),"")</f>
        <v>[CAT][MES][COS] - Avancierte Koordinationschemie</v>
      </c>
    </row>
    <row r="80" spans="6:11" x14ac:dyDescent="0.25">
      <c r="F80" s="10" t="str">
        <f t="array" ref="F80">IFERROR(INDEX(F:F,SMALL(IF(COUNTIF(Eingabesheet!$B$9:$I$10,$F$3:$F$73)+COUNTIF(Eingabesheet!$B$15:$I$16,$F$3:$F$73)+COUNTIF(Eingabesheet!$B$21:$I$22,$F$3:$F$73)+COUNTIF(Eingabesheet!$M$9:$T$10,$F$3:$F$73)+COUNTIF(Eingabesheet!$M$15:$T$16,$F$3:$F$73)+COUNTIF(Eingabesheet!$M$21:$T$22,$F$3:$F$73)+COUNTIF(Eingabesheet!$M$35:$R$46,$F$3:$F$73)=0,ROW($F$3:$F$73)),ROW(A4))),"")</f>
        <v>Biomaterialien</v>
      </c>
      <c r="G80" s="98" t="str">
        <f t="shared" si="0"/>
        <v/>
      </c>
      <c r="H80" s="98" t="str">
        <f t="shared" si="1"/>
        <v/>
      </c>
      <c r="I80" s="98" t="str">
        <f t="shared" si="2"/>
        <v>X</v>
      </c>
      <c r="J80" s="98" t="str">
        <f t="shared" si="3"/>
        <v/>
      </c>
      <c r="K80" t="str">
        <f t="shared" si="4"/>
        <v>[SYN] - Biochemie der Signaltransduktion</v>
      </c>
    </row>
    <row r="81" spans="6:11" x14ac:dyDescent="0.25">
      <c r="F81" s="10" t="str">
        <f t="array" ref="F81">IFERROR(INDEX(F:F,SMALL(IF(COUNTIF(Eingabesheet!$B$9:$I$10,$F$3:$F$73)+COUNTIF(Eingabesheet!$B$15:$I$16,$F$3:$F$73)+COUNTIF(Eingabesheet!$B$21:$I$22,$F$3:$F$73)+COUNTIF(Eingabesheet!$M$9:$T$10,$F$3:$F$73)+COUNTIF(Eingabesheet!$M$15:$T$16,$F$3:$F$73)+COUNTIF(Eingabesheet!$M$21:$T$22,$F$3:$F$73)+COUNTIF(Eingabesheet!$M$35:$R$46,$F$3:$F$73)=0,ROW($F$3:$F$73)),ROW(A5))),"")</f>
        <v xml:space="preserve">Bioorganische Chemie </v>
      </c>
      <c r="G81" s="98" t="str">
        <f t="shared" si="0"/>
        <v>X</v>
      </c>
      <c r="H81" s="98" t="str">
        <f t="shared" si="1"/>
        <v/>
      </c>
      <c r="I81" s="98" t="str">
        <f t="shared" si="2"/>
        <v>X</v>
      </c>
      <c r="J81" s="98" t="str">
        <f t="shared" si="3"/>
        <v/>
      </c>
      <c r="K81" t="str">
        <f t="shared" si="4"/>
        <v>[MES] - Biomaterialien</v>
      </c>
    </row>
    <row r="82" spans="6:11" x14ac:dyDescent="0.25">
      <c r="F82" s="10" t="str">
        <f t="array" ref="F82">IFERROR(INDEX(F:F,SMALL(IF(COUNTIF(Eingabesheet!$B$9:$I$10,$F$3:$F$73)+COUNTIF(Eingabesheet!$B$15:$I$16,$F$3:$F$73)+COUNTIF(Eingabesheet!$B$21:$I$22,$F$3:$F$73)+COUNTIF(Eingabesheet!$M$9:$T$10,$F$3:$F$73)+COUNTIF(Eingabesheet!$M$15:$T$16,$F$3:$F$73)+COUNTIF(Eingabesheet!$M$21:$T$22,$F$3:$F$73)+COUNTIF(Eingabesheet!$M$35:$R$46,$F$3:$F$73)=0,ROW($F$3:$F$73)),ROW(A6))),"")</f>
        <v>Biophysikalische Chemie</v>
      </c>
      <c r="G82" s="98" t="str">
        <f t="shared" si="0"/>
        <v/>
      </c>
      <c r="H82" s="98" t="str">
        <f t="shared" si="1"/>
        <v/>
      </c>
      <c r="I82" s="98" t="str">
        <f t="shared" si="2"/>
        <v>X</v>
      </c>
      <c r="J82" s="98" t="str">
        <f t="shared" si="3"/>
        <v/>
      </c>
      <c r="K82" t="str">
        <f t="shared" si="4"/>
        <v xml:space="preserve">[SYN][MES] - Bioorganische Chemie </v>
      </c>
    </row>
    <row r="83" spans="6:11" x14ac:dyDescent="0.25">
      <c r="F83" s="10" t="str">
        <f t="array" ref="F83">IFERROR(INDEX(F:F,SMALL(IF(COUNTIF(Eingabesheet!$B$9:$I$10,$F$3:$F$73)+COUNTIF(Eingabesheet!$B$15:$I$16,$F$3:$F$73)+COUNTIF(Eingabesheet!$B$21:$I$22,$F$3:$F$73)+COUNTIF(Eingabesheet!$M$9:$T$10,$F$3:$F$73)+COUNTIF(Eingabesheet!$M$15:$T$16,$F$3:$F$73)+COUNTIF(Eingabesheet!$M$21:$T$22,$F$3:$F$73)+COUNTIF(Eingabesheet!$M$35:$R$46,$F$3:$F$73)=0,ROW($F$3:$F$73)),ROW(A7))),"")</f>
        <v>Charakterisierungsmethoden in der heterogenen Katalyse</v>
      </c>
      <c r="G83" s="98" t="str">
        <f t="shared" si="0"/>
        <v/>
      </c>
      <c r="H83" s="98" t="str">
        <f t="shared" si="1"/>
        <v>X</v>
      </c>
      <c r="I83" s="98" t="str">
        <f t="shared" si="2"/>
        <v/>
      </c>
      <c r="J83" s="98" t="str">
        <f t="shared" si="3"/>
        <v/>
      </c>
      <c r="K83" t="str">
        <f t="shared" si="4"/>
        <v>[MES] - Biophysikalische Chemie</v>
      </c>
    </row>
    <row r="84" spans="6:11" x14ac:dyDescent="0.25">
      <c r="F84" s="10" t="str">
        <f t="array" ref="F84">IFERROR(INDEX(F:F,SMALL(IF(COUNTIF(Eingabesheet!$B$9:$I$10,$F$3:$F$73)+COUNTIF(Eingabesheet!$B$15:$I$16,$F$3:$F$73)+COUNTIF(Eingabesheet!$B$21:$I$22,$F$3:$F$73)+COUNTIF(Eingabesheet!$M$9:$T$10,$F$3:$F$73)+COUNTIF(Eingabesheet!$M$15:$T$16,$F$3:$F$73)+COUNTIF(Eingabesheet!$M$21:$T$22,$F$3:$F$73)+COUNTIF(Eingabesheet!$M$35:$R$46,$F$3:$F$73)=0,ROW($F$3:$F$73)),ROW(A8))),"")</f>
        <v>Chemische Nanostrukturen</v>
      </c>
      <c r="G84" s="98" t="str">
        <f t="shared" si="0"/>
        <v/>
      </c>
      <c r="H84" s="98" t="str">
        <f t="shared" si="1"/>
        <v>X</v>
      </c>
      <c r="I84" s="98" t="str">
        <f t="shared" si="2"/>
        <v/>
      </c>
      <c r="J84" s="98" t="str">
        <f t="shared" si="3"/>
        <v/>
      </c>
      <c r="K84" t="str">
        <f t="shared" si="4"/>
        <v>[CAT] - Charakterisierungsmethoden in der heterogenen Katalyse</v>
      </c>
    </row>
    <row r="85" spans="6:11" x14ac:dyDescent="0.25">
      <c r="F85" s="10" t="str">
        <f t="array" ref="F85">IFERROR(INDEX(F:F,SMALL(IF(COUNTIF(Eingabesheet!$B$9:$I$10,$F$3:$F$73)+COUNTIF(Eingabesheet!$B$15:$I$16,$F$3:$F$73)+COUNTIF(Eingabesheet!$B$21:$I$22,$F$3:$F$73)+COUNTIF(Eingabesheet!$M$9:$T$10,$F$3:$F$73)+COUNTIF(Eingabesheet!$M$15:$T$16,$F$3:$F$73)+COUNTIF(Eingabesheet!$M$21:$T$22,$F$3:$F$73)+COUNTIF(Eingabesheet!$M$35:$R$46,$F$3:$F$73)=0,ROW($F$3:$F$73)),ROW(A9))),"")</f>
        <v>Computersimulation und Spektroskopie an Festkörpern</v>
      </c>
      <c r="G85" s="98" t="str">
        <f t="shared" si="0"/>
        <v/>
      </c>
      <c r="H85" s="98" t="str">
        <f t="shared" si="1"/>
        <v>X</v>
      </c>
      <c r="I85" s="98" t="str">
        <f t="shared" si="2"/>
        <v/>
      </c>
      <c r="J85" s="98" t="str">
        <f t="shared" si="3"/>
        <v/>
      </c>
      <c r="K85" t="str">
        <f t="shared" si="4"/>
        <v>[CAT] - Chemische Nanostrukturen</v>
      </c>
    </row>
    <row r="86" spans="6:11" x14ac:dyDescent="0.25">
      <c r="F86" s="10" t="str">
        <f t="array" ref="F86">IFERROR(INDEX(F:F,SMALL(IF(COUNTIF(Eingabesheet!$B$9:$I$10,$F$3:$F$73)+COUNTIF(Eingabesheet!$B$15:$I$16,$F$3:$F$73)+COUNTIF(Eingabesheet!$B$21:$I$22,$F$3:$F$73)+COUNTIF(Eingabesheet!$M$9:$T$10,$F$3:$F$73)+COUNTIF(Eingabesheet!$M$15:$T$16,$F$3:$F$73)+COUNTIF(Eingabesheet!$M$21:$T$22,$F$3:$F$73)+COUNTIF(Eingabesheet!$M$35:$R$46,$F$3:$F$73)=0,ROW($F$3:$F$73)),ROW(A10))),"")</f>
        <v>Diffraktionsmethoden zur Strukturaufklärung</v>
      </c>
      <c r="G86" s="98" t="str">
        <f t="shared" si="0"/>
        <v/>
      </c>
      <c r="H86" s="98" t="str">
        <f t="shared" si="1"/>
        <v/>
      </c>
      <c r="I86" s="98" t="str">
        <f t="shared" si="2"/>
        <v>X</v>
      </c>
      <c r="J86" s="98" t="str">
        <f t="shared" si="3"/>
        <v>X</v>
      </c>
      <c r="K86" t="str">
        <f t="shared" si="4"/>
        <v>[CAT] - Computersimulation und Spektroskopie an Festkörpern</v>
      </c>
    </row>
    <row r="87" spans="6:11" x14ac:dyDescent="0.25">
      <c r="F87" s="10" t="str">
        <f t="array" ref="F87">IFERROR(INDEX(F:F,SMALL(IF(COUNTIF(Eingabesheet!$B$9:$I$10,$F$3:$F$73)+COUNTIF(Eingabesheet!$B$15:$I$16,$F$3:$F$73)+COUNTIF(Eingabesheet!$B$21:$I$22,$F$3:$F$73)+COUNTIF(Eingabesheet!$M$9:$T$10,$F$3:$F$73)+COUNTIF(Eingabesheet!$M$15:$T$16,$F$3:$F$73)+COUNTIF(Eingabesheet!$M$21:$T$22,$F$3:$F$73)+COUNTIF(Eingabesheet!$M$35:$R$46,$F$3:$F$73)=0,ROW($F$3:$F$73)),ROW(A11))),"")</f>
        <v>Einzelmolekül- und superauflösende Fluoreszenzspektroskopie (SRM)</v>
      </c>
      <c r="G87" s="98" t="str">
        <f t="shared" si="0"/>
        <v/>
      </c>
      <c r="H87" s="98" t="str">
        <f t="shared" si="1"/>
        <v/>
      </c>
      <c r="I87" s="98" t="str">
        <f t="shared" si="2"/>
        <v>X</v>
      </c>
      <c r="J87" s="98" t="str">
        <f t="shared" si="3"/>
        <v>X</v>
      </c>
      <c r="K87" t="str">
        <f t="shared" si="4"/>
        <v>[MES][COS] - Diffraktionsmethoden zur Strukturaufklärung</v>
      </c>
    </row>
    <row r="88" spans="6:11" x14ac:dyDescent="0.25">
      <c r="F88" s="10" t="str">
        <f t="array" ref="F88">IFERROR(INDEX(F:F,SMALL(IF(COUNTIF(Eingabesheet!$B$9:$I$10,$F$3:$F$73)+COUNTIF(Eingabesheet!$B$15:$I$16,$F$3:$F$73)+COUNTIF(Eingabesheet!$B$21:$I$22,$F$3:$F$73)+COUNTIF(Eingabesheet!$M$9:$T$10,$F$3:$F$73)+COUNTIF(Eingabesheet!$M$15:$T$16,$F$3:$F$73)+COUNTIF(Eingabesheet!$M$21:$T$22,$F$3:$F$73)+COUNTIF(Eingabesheet!$M$35:$R$46,$F$3:$F$73)=0,ROW($F$3:$F$73)),ROW(A12))),"")</f>
        <v>Elektrochemische Energieumwandlung und -speicherung</v>
      </c>
      <c r="G88" s="98" t="str">
        <f t="shared" si="0"/>
        <v/>
      </c>
      <c r="H88" s="98" t="str">
        <f t="shared" si="1"/>
        <v/>
      </c>
      <c r="I88" s="98" t="str">
        <f t="shared" si="2"/>
        <v>X</v>
      </c>
      <c r="J88" s="98" t="str">
        <f t="shared" si="3"/>
        <v/>
      </c>
      <c r="K88" t="str">
        <f t="shared" si="4"/>
        <v>[MES][COS] - Einzelmolekül- und superauflösende Fluoreszenzspektroskopie (SRM)</v>
      </c>
    </row>
    <row r="89" spans="6:11" x14ac:dyDescent="0.25">
      <c r="F89" s="10" t="str">
        <f t="array" ref="F89">IFERROR(INDEX(F:F,SMALL(IF(COUNTIF(Eingabesheet!$B$9:$I$10,$F$3:$F$73)+COUNTIF(Eingabesheet!$B$15:$I$16,$F$3:$F$73)+COUNTIF(Eingabesheet!$B$21:$I$22,$F$3:$F$73)+COUNTIF(Eingabesheet!$M$9:$T$10,$F$3:$F$73)+COUNTIF(Eingabesheet!$M$15:$T$16,$F$3:$F$73)+COUNTIF(Eingabesheet!$M$21:$T$22,$F$3:$F$73)+COUNTIF(Eingabesheet!$M$35:$R$46,$F$3:$F$73)=0,ROW($F$3:$F$73)),ROW(A13))),"")</f>
        <v>Elektrochemische Methoden</v>
      </c>
      <c r="G89" s="98" t="str">
        <f t="shared" si="0"/>
        <v/>
      </c>
      <c r="H89" s="98" t="str">
        <f t="shared" si="1"/>
        <v/>
      </c>
      <c r="I89" s="98" t="str">
        <f t="shared" si="2"/>
        <v>X</v>
      </c>
      <c r="J89" s="98" t="str">
        <f t="shared" si="3"/>
        <v/>
      </c>
      <c r="K89" t="str">
        <f t="shared" si="4"/>
        <v>[MES] - Elektrochemische Energieumwandlung und -speicherung</v>
      </c>
    </row>
    <row r="90" spans="6:11" x14ac:dyDescent="0.25">
      <c r="F90" s="10" t="str">
        <f t="array" ref="F90">IFERROR(INDEX(F:F,SMALL(IF(COUNTIF(Eingabesheet!$B$9:$I$10,$F$3:$F$73)+COUNTIF(Eingabesheet!$B$15:$I$16,$F$3:$F$73)+COUNTIF(Eingabesheet!$B$21:$I$22,$F$3:$F$73)+COUNTIF(Eingabesheet!$M$9:$T$10,$F$3:$F$73)+COUNTIF(Eingabesheet!$M$15:$T$16,$F$3:$F$73)+COUNTIF(Eingabesheet!$M$21:$T$22,$F$3:$F$73)+COUNTIF(Eingabesheet!$M$35:$R$46,$F$3:$F$73)=0,ROW($F$3:$F$73)),ROW(A14))),"")</f>
        <v>Exotische Spektroskopie über 30 Größenordnungen - Vom Universum zum Atom</v>
      </c>
      <c r="G90" s="98" t="str">
        <f t="shared" si="0"/>
        <v/>
      </c>
      <c r="H90" s="98" t="str">
        <f t="shared" si="1"/>
        <v/>
      </c>
      <c r="I90" s="98" t="str">
        <f t="shared" si="2"/>
        <v/>
      </c>
      <c r="J90" s="98" t="str">
        <f t="shared" si="3"/>
        <v>X</v>
      </c>
      <c r="K90" t="str">
        <f t="shared" si="4"/>
        <v>[MES] - Elektrochemische Methoden</v>
      </c>
    </row>
    <row r="91" spans="6:11" x14ac:dyDescent="0.25">
      <c r="F91" s="10" t="str">
        <f t="array" ref="F91">IFERROR(INDEX(F:F,SMALL(IF(COUNTIF(Eingabesheet!$B$9:$I$10,$F$3:$F$73)+COUNTIF(Eingabesheet!$B$15:$I$16,$F$3:$F$73)+COUNTIF(Eingabesheet!$B$21:$I$22,$F$3:$F$73)+COUNTIF(Eingabesheet!$M$9:$T$10,$F$3:$F$73)+COUNTIF(Eingabesheet!$M$15:$T$16,$F$3:$F$73)+COUNTIF(Eingabesheet!$M$21:$T$22,$F$3:$F$73)+COUNTIF(Eingabesheet!$M$35:$R$46,$F$3:$F$73)=0,ROW($F$3:$F$73)),ROW(A15))),"")</f>
        <v>Festkörper NMR Spektroskopie</v>
      </c>
      <c r="G91" s="98" t="str">
        <f t="shared" si="0"/>
        <v/>
      </c>
      <c r="H91" s="98" t="str">
        <f t="shared" si="1"/>
        <v/>
      </c>
      <c r="I91" s="98" t="str">
        <f t="shared" si="2"/>
        <v>X</v>
      </c>
      <c r="J91" s="98" t="str">
        <f t="shared" si="3"/>
        <v>X</v>
      </c>
      <c r="K91" t="str">
        <f t="shared" si="4"/>
        <v>[COS] - Exotische Spektroskopie über 30 Größenordnungen - Vom Universum zum Atom</v>
      </c>
    </row>
    <row r="92" spans="6:11" x14ac:dyDescent="0.25">
      <c r="F92" s="10" t="str">
        <f t="array" ref="F92">IFERROR(INDEX(F:F,SMALL(IF(COUNTIF(Eingabesheet!$B$9:$I$10,$F$3:$F$73)+COUNTIF(Eingabesheet!$B$15:$I$16,$F$3:$F$73)+COUNTIF(Eingabesheet!$B$21:$I$22,$F$3:$F$73)+COUNTIF(Eingabesheet!$M$9:$T$10,$F$3:$F$73)+COUNTIF(Eingabesheet!$M$15:$T$16,$F$3:$F$73)+COUNTIF(Eingabesheet!$M$21:$T$22,$F$3:$F$73)+COUNTIF(Eingabesheet!$M$35:$R$46,$F$3:$F$73)=0,ROW($F$3:$F$73)),ROW(A16))),"")</f>
        <v>From Molecular to Continuum Physics I</v>
      </c>
      <c r="G92" s="98" t="str">
        <f t="shared" si="0"/>
        <v/>
      </c>
      <c r="H92" s="98" t="str">
        <f t="shared" si="1"/>
        <v/>
      </c>
      <c r="I92" s="98" t="str">
        <f t="shared" si="2"/>
        <v/>
      </c>
      <c r="J92" s="98" t="str">
        <f t="shared" si="3"/>
        <v>X</v>
      </c>
      <c r="K92" t="str">
        <f t="shared" si="4"/>
        <v>[MES][COS] - Festkörper NMR Spektroskopie</v>
      </c>
    </row>
    <row r="93" spans="6:11" x14ac:dyDescent="0.25">
      <c r="F93" s="10" t="str">
        <f t="array" ref="F93">IFERROR(INDEX(F:F,SMALL(IF(COUNTIF(Eingabesheet!$B$9:$I$10,$F$3:$F$73)+COUNTIF(Eingabesheet!$B$15:$I$16,$F$3:$F$73)+COUNTIF(Eingabesheet!$B$21:$I$22,$F$3:$F$73)+COUNTIF(Eingabesheet!$M$9:$T$10,$F$3:$F$73)+COUNTIF(Eingabesheet!$M$15:$T$16,$F$3:$F$73)+COUNTIF(Eingabesheet!$M$21:$T$22,$F$3:$F$73)+COUNTIF(Eingabesheet!$M$35:$R$46,$F$3:$F$73)=0,ROW($F$3:$F$73)),ROW(A17))),"")</f>
        <v>Grundlage der Kernchemie</v>
      </c>
      <c r="G93" s="98" t="str">
        <f t="shared" si="0"/>
        <v/>
      </c>
      <c r="H93" s="98" t="str">
        <f t="shared" si="1"/>
        <v/>
      </c>
      <c r="I93" s="98" t="str">
        <f t="shared" si="2"/>
        <v>X</v>
      </c>
      <c r="J93" s="98" t="str">
        <f t="shared" si="3"/>
        <v/>
      </c>
      <c r="K93" t="str">
        <f t="shared" si="4"/>
        <v>[COS] - From Molecular to Continuum Physics I</v>
      </c>
    </row>
    <row r="94" spans="6:11" x14ac:dyDescent="0.25">
      <c r="F94" s="10" t="str">
        <f t="array" ref="F94">IFERROR(INDEX(F:F,SMALL(IF(COUNTIF(Eingabesheet!$B$9:$I$10,$F$3:$F$73)+COUNTIF(Eingabesheet!$B$15:$I$16,$F$3:$F$73)+COUNTIF(Eingabesheet!$B$21:$I$22,$F$3:$F$73)+COUNTIF(Eingabesheet!$M$9:$T$10,$F$3:$F$73)+COUNTIF(Eingabesheet!$M$15:$T$16,$F$3:$F$73)+COUNTIF(Eingabesheet!$M$21:$T$22,$F$3:$F$73)+COUNTIF(Eingabesheet!$M$35:$R$46,$F$3:$F$73)=0,ROW($F$3:$F$73)),ROW(A18))),"")</f>
        <v>Heterozyklen in der med. Chemie</v>
      </c>
      <c r="G94" s="98" t="str">
        <f t="shared" si="0"/>
        <v/>
      </c>
      <c r="H94" s="98" t="str">
        <f t="shared" si="1"/>
        <v/>
      </c>
      <c r="I94" s="98" t="str">
        <f t="shared" si="2"/>
        <v/>
      </c>
      <c r="J94" s="98" t="str">
        <f t="shared" si="3"/>
        <v/>
      </c>
      <c r="K94" t="str">
        <f t="shared" si="4"/>
        <v>[MES] - Grundlage der Kernchemie</v>
      </c>
    </row>
    <row r="95" spans="6:11" x14ac:dyDescent="0.25">
      <c r="F95" s="10" t="str">
        <f t="array" ref="F95">IFERROR(INDEX(F:F,SMALL(IF(COUNTIF(Eingabesheet!$B$9:$I$10,$F$3:$F$73)+COUNTIF(Eingabesheet!$B$15:$I$16,$F$3:$F$73)+COUNTIF(Eingabesheet!$B$21:$I$22,$F$3:$F$73)+COUNTIF(Eingabesheet!$M$9:$T$10,$F$3:$F$73)+COUNTIF(Eingabesheet!$M$15:$T$16,$F$3:$F$73)+COUNTIF(Eingabesheet!$M$21:$T$22,$F$3:$F$73)+COUNTIF(Eingabesheet!$M$35:$R$46,$F$3:$F$73)=0,ROW($F$3:$F$73)),ROW(A19))),"")</f>
        <v>Industrielle Organische Chemie</v>
      </c>
      <c r="G95" s="98" t="str">
        <f t="shared" si="0"/>
        <v>X</v>
      </c>
      <c r="H95" s="98" t="str">
        <f t="shared" si="1"/>
        <v/>
      </c>
      <c r="I95" s="98" t="str">
        <f t="shared" si="2"/>
        <v/>
      </c>
      <c r="J95" s="98" t="str">
        <f t="shared" si="3"/>
        <v/>
      </c>
      <c r="K95" t="str">
        <f t="shared" si="4"/>
        <v>[FW] - Heterozyklen in der med. Chemie</v>
      </c>
    </row>
    <row r="96" spans="6:11" x14ac:dyDescent="0.25">
      <c r="F96" s="10" t="str">
        <f t="array" ref="F96">IFERROR(INDEX(F:F,SMALL(IF(COUNTIF(Eingabesheet!$B$9:$I$10,$F$3:$F$73)+COUNTIF(Eingabesheet!$B$15:$I$16,$F$3:$F$73)+COUNTIF(Eingabesheet!$B$21:$I$22,$F$3:$F$73)+COUNTIF(Eingabesheet!$M$9:$T$10,$F$3:$F$73)+COUNTIF(Eingabesheet!$M$15:$T$16,$F$3:$F$73)+COUNTIF(Eingabesheet!$M$21:$T$22,$F$3:$F$73)+COUNTIF(Eingabesheet!$M$35:$R$46,$F$3:$F$73)=0,ROW($F$3:$F$73)),ROW(A20))),"")</f>
        <v>In-situ-Spektroskopie zur Prozessführung</v>
      </c>
      <c r="G96" s="98" t="str">
        <f t="shared" si="0"/>
        <v/>
      </c>
      <c r="H96" s="98" t="str">
        <f t="shared" si="1"/>
        <v>X</v>
      </c>
      <c r="I96" s="98" t="str">
        <f t="shared" si="2"/>
        <v/>
      </c>
      <c r="J96" s="98" t="str">
        <f t="shared" si="3"/>
        <v>X</v>
      </c>
      <c r="K96" t="str">
        <f t="shared" si="4"/>
        <v>[SYN] - Industrielle Organische Chemie</v>
      </c>
    </row>
    <row r="97" spans="6:11" x14ac:dyDescent="0.25">
      <c r="F97" s="10" t="str">
        <f t="array" ref="F97">IFERROR(INDEX(F:F,SMALL(IF(COUNTIF(Eingabesheet!$B$9:$I$10,$F$3:$F$73)+COUNTIF(Eingabesheet!$B$15:$I$16,$F$3:$F$73)+COUNTIF(Eingabesheet!$B$21:$I$22,$F$3:$F$73)+COUNTIF(Eingabesheet!$M$9:$T$10,$F$3:$F$73)+COUNTIF(Eingabesheet!$M$15:$T$16,$F$3:$F$73)+COUNTIF(Eingabesheet!$M$21:$T$22,$F$3:$F$73)+COUNTIF(Eingabesheet!$M$35:$R$46,$F$3:$F$73)=0,ROW($F$3:$F$73)),ROW(A21))),"")</f>
        <v>Instrumentelle Polymeranalytik</v>
      </c>
      <c r="G97" s="98" t="str">
        <f t="shared" si="0"/>
        <v/>
      </c>
      <c r="H97" s="98" t="str">
        <f t="shared" si="1"/>
        <v/>
      </c>
      <c r="I97" s="98" t="str">
        <f t="shared" si="2"/>
        <v>X</v>
      </c>
      <c r="J97" s="98" t="str">
        <f t="shared" si="3"/>
        <v>X</v>
      </c>
      <c r="K97" t="str">
        <f t="shared" si="4"/>
        <v>[CAT][COS] - In-situ-Spektroskopie zur Prozessführung</v>
      </c>
    </row>
    <row r="98" spans="6:11" x14ac:dyDescent="0.25">
      <c r="F98" s="10" t="str">
        <f t="array" ref="F98">IFERROR(INDEX(F:F,SMALL(IF(COUNTIF(Eingabesheet!$B$9:$I$10,$F$3:$F$73)+COUNTIF(Eingabesheet!$B$15:$I$16,$F$3:$F$73)+COUNTIF(Eingabesheet!$B$21:$I$22,$F$3:$F$73)+COUNTIF(Eingabesheet!$M$9:$T$10,$F$3:$F$73)+COUNTIF(Eingabesheet!$M$15:$T$16,$F$3:$F$73)+COUNTIF(Eingabesheet!$M$21:$T$22,$F$3:$F$73)+COUNTIF(Eingabesheet!$M$35:$R$46,$F$3:$F$73)=0,ROW($F$3:$F$73)),ROW(A22))),"")</f>
        <v>Introduction to Statistical Mechanics</v>
      </c>
      <c r="G98" s="98" t="str">
        <f t="shared" si="0"/>
        <v/>
      </c>
      <c r="H98" s="98" t="str">
        <f t="shared" si="1"/>
        <v/>
      </c>
      <c r="I98" s="98" t="str">
        <f t="shared" si="2"/>
        <v>X</v>
      </c>
      <c r="J98" s="98" t="str">
        <f t="shared" si="3"/>
        <v>X</v>
      </c>
      <c r="K98" t="str">
        <f t="shared" si="4"/>
        <v>[MES][COS] - Instrumentelle Polymeranalytik</v>
      </c>
    </row>
    <row r="99" spans="6:11" x14ac:dyDescent="0.25">
      <c r="F99" s="10" t="str">
        <f t="array" ref="F99">IFERROR(INDEX(F:F,SMALL(IF(COUNTIF(Eingabesheet!$B$9:$I$10,$F$3:$F$73)+COUNTIF(Eingabesheet!$B$15:$I$16,$F$3:$F$73)+COUNTIF(Eingabesheet!$B$21:$I$22,$F$3:$F$73)+COUNTIF(Eingabesheet!$M$9:$T$10,$F$3:$F$73)+COUNTIF(Eingabesheet!$M$15:$T$16,$F$3:$F$73)+COUNTIF(Eingabesheet!$M$21:$T$22,$F$3:$F$73)+COUNTIF(Eingabesheet!$M$35:$R$46,$F$3:$F$73)=0,ROW($F$3:$F$73)),ROW(A23))),"")</f>
        <v>Katalysatorimmobilisierung und Mehrphasenkatalyse</v>
      </c>
      <c r="G99" s="98" t="str">
        <f t="shared" si="0"/>
        <v/>
      </c>
      <c r="H99" s="98" t="str">
        <f t="shared" si="1"/>
        <v>X</v>
      </c>
      <c r="I99" s="98" t="str">
        <f t="shared" si="2"/>
        <v>X</v>
      </c>
      <c r="J99" s="98" t="str">
        <f t="shared" si="3"/>
        <v>X</v>
      </c>
      <c r="K99" t="str">
        <f t="shared" si="4"/>
        <v>[MES][COS] - Introduction to Statistical Mechanics</v>
      </c>
    </row>
    <row r="100" spans="6:11" x14ac:dyDescent="0.25">
      <c r="F100" s="10" t="str">
        <f t="array" ref="F100">IFERROR(INDEX(F:F,SMALL(IF(COUNTIF(Eingabesheet!$B$9:$I$10,$F$3:$F$73)+COUNTIF(Eingabesheet!$B$15:$I$16,$F$3:$F$73)+COUNTIF(Eingabesheet!$B$21:$I$22,$F$3:$F$73)+COUNTIF(Eingabesheet!$M$9:$T$10,$F$3:$F$73)+COUNTIF(Eingabesheet!$M$15:$T$16,$F$3:$F$73)+COUNTIF(Eingabesheet!$M$21:$T$22,$F$3:$F$73)+COUNTIF(Eingabesheet!$M$35:$R$46,$F$3:$F$73)=0,ROW($F$3:$F$73)),ROW(A24))),"")</f>
        <v>Katalyse für moderne Organische Systeme</v>
      </c>
      <c r="G100" s="98" t="str">
        <f t="shared" si="0"/>
        <v>X</v>
      </c>
      <c r="H100" s="98" t="str">
        <f t="shared" si="1"/>
        <v>X</v>
      </c>
      <c r="I100" s="98" t="str">
        <f t="shared" si="2"/>
        <v/>
      </c>
      <c r="J100" s="98" t="str">
        <f t="shared" si="3"/>
        <v/>
      </c>
      <c r="K100" t="str">
        <f t="shared" si="4"/>
        <v>[CAT][MES][COS] - Katalysatorimmobilisierung und Mehrphasenkatalyse</v>
      </c>
    </row>
    <row r="101" spans="6:11" x14ac:dyDescent="0.25">
      <c r="F101" s="10" t="str">
        <f t="array" ref="F101">IFERROR(INDEX(F:F,SMALL(IF(COUNTIF(Eingabesheet!$B$9:$I$10,$F$3:$F$73)+COUNTIF(Eingabesheet!$B$15:$I$16,$F$3:$F$73)+COUNTIF(Eingabesheet!$B$21:$I$22,$F$3:$F$73)+COUNTIF(Eingabesheet!$M$9:$T$10,$F$3:$F$73)+COUNTIF(Eingabesheet!$M$15:$T$16,$F$3:$F$73)+COUNTIF(Eingabesheet!$M$21:$T$22,$F$3:$F$73)+COUNTIF(Eingabesheet!$M$35:$R$46,$F$3:$F$73)=0,ROW($F$3:$F$73)),ROW(A25))),"")</f>
        <v>Kolloidale Hydrogele: Synthesen und Anwendungen in funktionalen Materialien</v>
      </c>
      <c r="G101" s="98" t="str">
        <f t="shared" si="0"/>
        <v>X</v>
      </c>
      <c r="H101" s="98" t="str">
        <f t="shared" si="1"/>
        <v/>
      </c>
      <c r="I101" s="98" t="str">
        <f t="shared" si="2"/>
        <v>X</v>
      </c>
      <c r="J101" s="98" t="str">
        <f t="shared" si="3"/>
        <v/>
      </c>
      <c r="K101" t="str">
        <f t="shared" si="4"/>
        <v>[SYN][CAT] - Katalyse für moderne Organische Systeme</v>
      </c>
    </row>
    <row r="102" spans="6:11" x14ac:dyDescent="0.25">
      <c r="F102" s="10" t="str">
        <f t="array" ref="F102">IFERROR(INDEX(F:F,SMALL(IF(COUNTIF(Eingabesheet!$B$9:$I$10,$F$3:$F$73)+COUNTIF(Eingabesheet!$B$15:$I$16,$F$3:$F$73)+COUNTIF(Eingabesheet!$B$21:$I$22,$F$3:$F$73)+COUNTIF(Eingabesheet!$M$9:$T$10,$F$3:$F$73)+COUNTIF(Eingabesheet!$M$15:$T$16,$F$3:$F$73)+COUNTIF(Eingabesheet!$M$21:$T$22,$F$3:$F$73)+COUNTIF(Eingabesheet!$M$35:$R$46,$F$3:$F$73)=0,ROW($F$3:$F$73)),ROW(A26))),"")</f>
        <v>Kolloidchemie</v>
      </c>
      <c r="G102" s="98" t="str">
        <f t="shared" si="0"/>
        <v/>
      </c>
      <c r="H102" s="98" t="str">
        <f t="shared" si="1"/>
        <v/>
      </c>
      <c r="I102" s="98" t="str">
        <f t="shared" si="2"/>
        <v/>
      </c>
      <c r="J102" s="98" t="str">
        <f t="shared" si="3"/>
        <v/>
      </c>
      <c r="K102" t="str">
        <f t="shared" si="4"/>
        <v>[SYN][MES] - Kolloidale Hydrogele: Synthesen und Anwendungen in funktionalen Materialien</v>
      </c>
    </row>
    <row r="103" spans="6:11" x14ac:dyDescent="0.25">
      <c r="F103" s="10" t="str">
        <f t="array" ref="F103">IFERROR(INDEX(F:F,SMALL(IF(COUNTIF(Eingabesheet!$B$9:$I$10,$F$3:$F$73)+COUNTIF(Eingabesheet!$B$15:$I$16,$F$3:$F$73)+COUNTIF(Eingabesheet!$B$21:$I$22,$F$3:$F$73)+COUNTIF(Eingabesheet!$M$9:$T$10,$F$3:$F$73)+COUNTIF(Eingabesheet!$M$15:$T$16,$F$3:$F$73)+COUNTIF(Eingabesheet!$M$21:$T$22,$F$3:$F$73)+COUNTIF(Eingabesheet!$M$35:$R$46,$F$3:$F$73)=0,ROW($F$3:$F$73)),ROW(A27))),"")</f>
        <v>Laboratory Coure Neutron Scattering</v>
      </c>
      <c r="G103" s="98" t="str">
        <f t="shared" si="0"/>
        <v/>
      </c>
      <c r="H103" s="98" t="str">
        <f t="shared" si="1"/>
        <v/>
      </c>
      <c r="I103" s="98" t="str">
        <f t="shared" si="2"/>
        <v>X</v>
      </c>
      <c r="J103" s="98" t="str">
        <f t="shared" si="3"/>
        <v>X</v>
      </c>
      <c r="K103" t="str">
        <f t="shared" si="4"/>
        <v>[FW] - Kolloidchemie</v>
      </c>
    </row>
    <row r="104" spans="6:11" x14ac:dyDescent="0.25">
      <c r="F104" s="10" t="str">
        <f t="array" ref="F104">IFERROR(INDEX(F:F,SMALL(IF(COUNTIF(Eingabesheet!$B$9:$I$10,$F$3:$F$73)+COUNTIF(Eingabesheet!$B$15:$I$16,$F$3:$F$73)+COUNTIF(Eingabesheet!$B$21:$I$22,$F$3:$F$73)+COUNTIF(Eingabesheet!$M$9:$T$10,$F$3:$F$73)+COUNTIF(Eingabesheet!$M$15:$T$16,$F$3:$F$73)+COUNTIF(Eingabesheet!$M$21:$T$22,$F$3:$F$73)+COUNTIF(Eingabesheet!$M$35:$R$46,$F$3:$F$73)=0,ROW($F$3:$F$73)),ROW(A28))),"")</f>
        <v>Mathematical Aspects in Computational Chemistry</v>
      </c>
      <c r="G104" s="98" t="str">
        <f t="shared" si="0"/>
        <v/>
      </c>
      <c r="H104" s="98" t="str">
        <f t="shared" si="1"/>
        <v/>
      </c>
      <c r="I104" s="98" t="str">
        <f t="shared" si="2"/>
        <v/>
      </c>
      <c r="J104" s="98" t="str">
        <f t="shared" si="3"/>
        <v>X</v>
      </c>
      <c r="K104" t="str">
        <f t="shared" si="4"/>
        <v>[MES][COS] - Laboratory Coure Neutron Scattering</v>
      </c>
    </row>
    <row r="105" spans="6:11" x14ac:dyDescent="0.25">
      <c r="F105" s="10" t="str">
        <f t="array" ref="F105">IFERROR(INDEX(F:F,SMALL(IF(COUNTIF(Eingabesheet!$B$9:$I$10,$F$3:$F$73)+COUNTIF(Eingabesheet!$B$15:$I$16,$F$3:$F$73)+COUNTIF(Eingabesheet!$B$21:$I$22,$F$3:$F$73)+COUNTIF(Eingabesheet!$M$9:$T$10,$F$3:$F$73)+COUNTIF(Eingabesheet!$M$15:$T$16,$F$3:$F$73)+COUNTIF(Eingabesheet!$M$21:$T$22,$F$3:$F$73)+COUNTIF(Eingabesheet!$M$35:$R$46,$F$3:$F$73)=0,ROW($F$3:$F$73)),ROW(A29))),"")</f>
        <v>Mechanismen der molekularen Katalyse</v>
      </c>
      <c r="G105" s="98" t="str">
        <f t="shared" si="0"/>
        <v>X</v>
      </c>
      <c r="H105" s="98" t="str">
        <f t="shared" si="1"/>
        <v>X</v>
      </c>
      <c r="I105" s="98" t="str">
        <f t="shared" si="2"/>
        <v/>
      </c>
      <c r="J105" s="98" t="str">
        <f t="shared" si="3"/>
        <v>X</v>
      </c>
      <c r="K105" t="str">
        <f t="shared" si="4"/>
        <v>[COS] - Mathematical Aspects in Computational Chemistry</v>
      </c>
    </row>
    <row r="106" spans="6:11" x14ac:dyDescent="0.25">
      <c r="F106" s="10" t="str">
        <f t="array" ref="F106">IFERROR(INDEX(F:F,SMALL(IF(COUNTIF(Eingabesheet!$B$9:$I$10,$F$3:$F$73)+COUNTIF(Eingabesheet!$B$15:$I$16,$F$3:$F$73)+COUNTIF(Eingabesheet!$B$21:$I$22,$F$3:$F$73)+COUNTIF(Eingabesheet!$M$9:$T$10,$F$3:$F$73)+COUNTIF(Eingabesheet!$M$15:$T$16,$F$3:$F$73)+COUNTIF(Eingabesheet!$M$21:$T$22,$F$3:$F$73)+COUNTIF(Eingabesheet!$M$35:$R$46,$F$3:$F$73)=0,ROW($F$3:$F$73)),ROW(A30))),"")</f>
        <v>Mehrphasenkatalyse: Grundlage und industrielle Anwendung</v>
      </c>
      <c r="G106" s="98" t="str">
        <f t="shared" si="0"/>
        <v/>
      </c>
      <c r="H106" s="98" t="str">
        <f t="shared" si="1"/>
        <v>X</v>
      </c>
      <c r="I106" s="98" t="str">
        <f t="shared" si="2"/>
        <v/>
      </c>
      <c r="J106" s="98" t="str">
        <f t="shared" si="3"/>
        <v>X</v>
      </c>
      <c r="K106" t="str">
        <f t="shared" si="4"/>
        <v>[SYN][CAT][COS] - Mechanismen der molekularen Katalyse</v>
      </c>
    </row>
    <row r="107" spans="6:11" x14ac:dyDescent="0.25">
      <c r="F107" s="10" t="str">
        <f t="array" ref="F107">IFERROR(INDEX(F:F,SMALL(IF(COUNTIF(Eingabesheet!$B$9:$I$10,$F$3:$F$73)+COUNTIF(Eingabesheet!$B$15:$I$16,$F$3:$F$73)+COUNTIF(Eingabesheet!$B$21:$I$22,$F$3:$F$73)+COUNTIF(Eingabesheet!$M$9:$T$10,$F$3:$F$73)+COUNTIF(Eingabesheet!$M$15:$T$16,$F$3:$F$73)+COUNTIF(Eingabesheet!$M$21:$T$22,$F$3:$F$73)+COUNTIF(Eingabesheet!$M$35:$R$46,$F$3:$F$73)=0,ROW($F$3:$F$73)),ROW(A31))),"")</f>
        <v>Modellierung komplexer chemischer Reaktionsnetzwerke</v>
      </c>
      <c r="G107" s="98" t="str">
        <f t="shared" si="0"/>
        <v/>
      </c>
      <c r="H107" s="98" t="str">
        <f t="shared" si="1"/>
        <v>X</v>
      </c>
      <c r="I107" s="98" t="str">
        <f t="shared" si="2"/>
        <v/>
      </c>
      <c r="J107" s="98" t="str">
        <f t="shared" si="3"/>
        <v/>
      </c>
      <c r="K107" t="str">
        <f t="shared" si="4"/>
        <v>[CAT][COS] - Mehrphasenkatalyse: Grundlage und industrielle Anwendung</v>
      </c>
    </row>
    <row r="108" spans="6:11" x14ac:dyDescent="0.25">
      <c r="F108" s="10" t="str">
        <f t="array" ref="F108">IFERROR(INDEX(F:F,SMALL(IF(COUNTIF(Eingabesheet!$B$9:$I$10,$F$3:$F$73)+COUNTIF(Eingabesheet!$B$15:$I$16,$F$3:$F$73)+COUNTIF(Eingabesheet!$B$21:$I$22,$F$3:$F$73)+COUNTIF(Eingabesheet!$M$9:$T$10,$F$3:$F$73)+COUNTIF(Eingabesheet!$M$15:$T$16,$F$3:$F$73)+COUNTIF(Eingabesheet!$M$21:$T$22,$F$3:$F$73)+COUNTIF(Eingabesheet!$M$35:$R$46,$F$3:$F$73)=0,ROW($F$3:$F$73)),ROW(A32))),"")</f>
        <v>Moderne Methoden der Strukturaufklärung</v>
      </c>
      <c r="G108" s="98" t="str">
        <f t="shared" si="0"/>
        <v/>
      </c>
      <c r="H108" s="98" t="str">
        <f t="shared" si="1"/>
        <v/>
      </c>
      <c r="I108" s="98" t="str">
        <f t="shared" si="2"/>
        <v>X</v>
      </c>
      <c r="J108" s="98" t="str">
        <f t="shared" si="3"/>
        <v/>
      </c>
      <c r="K108" t="str">
        <f t="shared" si="4"/>
        <v>[CAT] - Modellierung komplexer chemischer Reaktionsnetzwerke</v>
      </c>
    </row>
    <row r="109" spans="6:11" x14ac:dyDescent="0.25">
      <c r="F109" s="10" t="str">
        <f t="array" ref="F109">IFERROR(INDEX(F:F,SMALL(IF(COUNTIF(Eingabesheet!$B$9:$I$10,$F$3:$F$73)+COUNTIF(Eingabesheet!$B$15:$I$16,$F$3:$F$73)+COUNTIF(Eingabesheet!$B$21:$I$22,$F$3:$F$73)+COUNTIF(Eingabesheet!$M$9:$T$10,$F$3:$F$73)+COUNTIF(Eingabesheet!$M$15:$T$16,$F$3:$F$73)+COUNTIF(Eingabesheet!$M$21:$T$22,$F$3:$F$73)+COUNTIF(Eingabesheet!$M$35:$R$46,$F$3:$F$73)=0,ROW($F$3:$F$73)),ROW(A33))),"")</f>
        <v>Molekülspektroskopie</v>
      </c>
      <c r="G109" s="98" t="str">
        <f t="shared" ref="G109:G140" si="5">IF(VLOOKUP($F109,$F$3:$J$73,2,FALSE)="","",VLOOKUP(F109,$F$3:$J$73,2,FALSE))</f>
        <v/>
      </c>
      <c r="H109" s="98" t="str">
        <f t="shared" ref="H109:H140" si="6">IF(VLOOKUP($F109,$F$3:$J$73,3,FALSE)="","",VLOOKUP($F109,$F$3:$J$73,3,FALSE))</f>
        <v/>
      </c>
      <c r="I109" s="98" t="str">
        <f t="shared" ref="I109:I140" si="7">IF(VLOOKUP($F109,$F$3:$J$73,4,FALSE)="","",VLOOKUP($F109,$F$3:$J$73,4,FALSE))</f>
        <v/>
      </c>
      <c r="J109" s="98" t="str">
        <f t="shared" ref="J109:J140" si="8">IF(VLOOKUP($F109,$F$3:$J$73,5,FALSE)="","",VLOOKUP($F109,$F$3:$J$73,5,FALSE))</f>
        <v/>
      </c>
      <c r="K109" t="str">
        <f t="shared" si="4"/>
        <v>[MES] - Moderne Methoden der Strukturaufklärung</v>
      </c>
    </row>
    <row r="110" spans="6:11" x14ac:dyDescent="0.25">
      <c r="F110" s="10" t="str">
        <f t="array" ref="F110">IFERROR(INDEX(F:F,SMALL(IF(COUNTIF(Eingabesheet!$B$9:$I$10,$F$3:$F$73)+COUNTIF(Eingabesheet!$B$15:$I$16,$F$3:$F$73)+COUNTIF(Eingabesheet!$B$21:$I$22,$F$3:$F$73)+COUNTIF(Eingabesheet!$M$9:$T$10,$F$3:$F$73)+COUNTIF(Eingabesheet!$M$15:$T$16,$F$3:$F$73)+COUNTIF(Eingabesheet!$M$21:$T$22,$F$3:$F$73)+COUNTIF(Eingabesheet!$M$35:$R$46,$F$3:$F$73)=0,ROW($F$3:$F$73)),ROW(A34))),"")</f>
        <v>Nachhaltige industrielle Chemie</v>
      </c>
      <c r="G110" s="98" t="str">
        <f t="shared" si="5"/>
        <v/>
      </c>
      <c r="H110" s="98" t="str">
        <f t="shared" si="6"/>
        <v>X</v>
      </c>
      <c r="I110" s="98" t="str">
        <f t="shared" si="7"/>
        <v/>
      </c>
      <c r="J110" s="98" t="str">
        <f t="shared" si="8"/>
        <v/>
      </c>
      <c r="K110" t="str">
        <f t="shared" si="4"/>
        <v>[FW] - Molekülspektroskopie</v>
      </c>
    </row>
    <row r="111" spans="6:11" x14ac:dyDescent="0.25">
      <c r="F111" s="10" t="str">
        <f t="array" ref="F111">IFERROR(INDEX(F:F,SMALL(IF(COUNTIF(Eingabesheet!$B$9:$I$10,$F$3:$F$73)+COUNTIF(Eingabesheet!$B$15:$I$16,$F$3:$F$73)+COUNTIF(Eingabesheet!$B$21:$I$22,$F$3:$F$73)+COUNTIF(Eingabesheet!$M$9:$T$10,$F$3:$F$73)+COUNTIF(Eingabesheet!$M$15:$T$16,$F$3:$F$73)+COUNTIF(Eingabesheet!$M$21:$T$22,$F$3:$F$73)+COUNTIF(Eingabesheet!$M$35:$R$46,$F$3:$F$73)=0,ROW($F$3:$F$73)),ROW(A35))),"")</f>
        <v>Nachhaltige koordinative Polymerisationskatalyse</v>
      </c>
      <c r="G111" s="98" t="str">
        <f t="shared" si="5"/>
        <v>X</v>
      </c>
      <c r="H111" s="98" t="str">
        <f t="shared" si="6"/>
        <v>X</v>
      </c>
      <c r="I111" s="98" t="str">
        <f t="shared" si="7"/>
        <v/>
      </c>
      <c r="J111" s="98" t="str">
        <f t="shared" si="8"/>
        <v/>
      </c>
      <c r="K111" t="str">
        <f t="shared" si="4"/>
        <v>[CAT] - Nachhaltige industrielle Chemie</v>
      </c>
    </row>
    <row r="112" spans="6:11" x14ac:dyDescent="0.25">
      <c r="F112" s="10" t="str">
        <f t="array" ref="F112">IFERROR(INDEX(F:F,SMALL(IF(COUNTIF(Eingabesheet!$B$9:$I$10,$F$3:$F$73)+COUNTIF(Eingabesheet!$B$15:$I$16,$F$3:$F$73)+COUNTIF(Eingabesheet!$B$21:$I$22,$F$3:$F$73)+COUNTIF(Eingabesheet!$M$9:$T$10,$F$3:$F$73)+COUNTIF(Eingabesheet!$M$15:$T$16,$F$3:$F$73)+COUNTIF(Eingabesheet!$M$21:$T$22,$F$3:$F$73)+COUNTIF(Eingabesheet!$M$35:$R$46,$F$3:$F$73)=0,ROW($F$3:$F$73)),ROW(A36))),"")</f>
        <v>Nanostrukturierte Katalysatoren: Herstellung, Charakerisierung, Anwendung</v>
      </c>
      <c r="G112" s="98" t="str">
        <f t="shared" si="5"/>
        <v>X</v>
      </c>
      <c r="H112" s="98" t="str">
        <f t="shared" si="6"/>
        <v>X</v>
      </c>
      <c r="I112" s="98" t="str">
        <f t="shared" si="7"/>
        <v/>
      </c>
      <c r="J112" s="98" t="str">
        <f t="shared" si="8"/>
        <v/>
      </c>
      <c r="K112" t="str">
        <f t="shared" si="4"/>
        <v>[SYN][CAT] - Nachhaltige koordinative Polymerisationskatalyse</v>
      </c>
    </row>
    <row r="113" spans="6:11" x14ac:dyDescent="0.25">
      <c r="F113" s="10" t="str">
        <f t="array" ref="F113">IFERROR(INDEX(F:F,SMALL(IF(COUNTIF(Eingabesheet!$B$9:$I$10,$F$3:$F$73)+COUNTIF(Eingabesheet!$B$15:$I$16,$F$3:$F$73)+COUNTIF(Eingabesheet!$B$21:$I$22,$F$3:$F$73)+COUNTIF(Eingabesheet!$M$9:$T$10,$F$3:$F$73)+COUNTIF(Eingabesheet!$M$15:$T$16,$F$3:$F$73)+COUNTIF(Eingabesheet!$M$21:$T$22,$F$3:$F$73)+COUNTIF(Eingabesheet!$M$35:$R$46,$F$3:$F$73)=0,ROW($F$3:$F$73)),ROW(A37))),"")</f>
        <v>Numerische Mathematik I</v>
      </c>
      <c r="G113" s="98" t="str">
        <f t="shared" si="5"/>
        <v/>
      </c>
      <c r="H113" s="98" t="str">
        <f t="shared" si="6"/>
        <v/>
      </c>
      <c r="I113" s="98" t="str">
        <f t="shared" si="7"/>
        <v/>
      </c>
      <c r="J113" s="98" t="str">
        <f t="shared" si="8"/>
        <v>X</v>
      </c>
      <c r="K113" t="str">
        <f t="shared" si="4"/>
        <v>[SYN][CAT] - Nanostrukturierte Katalysatoren: Herstellung, Charakerisierung, Anwendung</v>
      </c>
    </row>
    <row r="114" spans="6:11" x14ac:dyDescent="0.25">
      <c r="F114" s="10" t="str">
        <f t="array" ref="F114">IFERROR(INDEX(F:F,SMALL(IF(COUNTIF(Eingabesheet!$B$9:$I$10,$F$3:$F$73)+COUNTIF(Eingabesheet!$B$15:$I$16,$F$3:$F$73)+COUNTIF(Eingabesheet!$B$21:$I$22,$F$3:$F$73)+COUNTIF(Eingabesheet!$M$9:$T$10,$F$3:$F$73)+COUNTIF(Eingabesheet!$M$15:$T$16,$F$3:$F$73)+COUNTIF(Eingabesheet!$M$21:$T$22,$F$3:$F$73)+COUNTIF(Eingabesheet!$M$35:$R$46,$F$3:$F$73)=0,ROW($F$3:$F$73)),ROW(A38))),"")</f>
        <v>Oberflächen- und Grenzflächenchemie</v>
      </c>
      <c r="G114" s="98" t="str">
        <f t="shared" si="5"/>
        <v/>
      </c>
      <c r="H114" s="98" t="str">
        <f t="shared" si="6"/>
        <v>X</v>
      </c>
      <c r="I114" s="98" t="str">
        <f t="shared" si="7"/>
        <v>X</v>
      </c>
      <c r="J114" s="98" t="str">
        <f t="shared" si="8"/>
        <v/>
      </c>
      <c r="K114" t="str">
        <f t="shared" si="4"/>
        <v>[COS] - Numerische Mathematik I</v>
      </c>
    </row>
    <row r="115" spans="6:11" x14ac:dyDescent="0.25">
      <c r="F115" s="10" t="str">
        <f t="array" ref="F115">IFERROR(INDEX(F:F,SMALL(IF(COUNTIF(Eingabesheet!$B$9:$I$10,$F$3:$F$73)+COUNTIF(Eingabesheet!$B$15:$I$16,$F$3:$F$73)+COUNTIF(Eingabesheet!$B$21:$I$22,$F$3:$F$73)+COUNTIF(Eingabesheet!$M$9:$T$10,$F$3:$F$73)+COUNTIF(Eingabesheet!$M$15:$T$16,$F$3:$F$73)+COUNTIF(Eingabesheet!$M$21:$T$22,$F$3:$F$73)+COUNTIF(Eingabesheet!$M$35:$R$46,$F$3:$F$73)=0,ROW($F$3:$F$73)),ROW(A39))),"")</f>
        <v>Optical Methods</v>
      </c>
      <c r="G115" s="98" t="str">
        <f t="shared" si="5"/>
        <v/>
      </c>
      <c r="H115" s="98" t="str">
        <f t="shared" si="6"/>
        <v/>
      </c>
      <c r="I115" s="98" t="str">
        <f t="shared" si="7"/>
        <v/>
      </c>
      <c r="J115" s="98" t="str">
        <f t="shared" si="8"/>
        <v>X</v>
      </c>
      <c r="K115" t="str">
        <f t="shared" si="4"/>
        <v>[CAT][MES] - Oberflächen- und Grenzflächenchemie</v>
      </c>
    </row>
    <row r="116" spans="6:11" x14ac:dyDescent="0.25">
      <c r="F116" s="10" t="str">
        <f t="array" ref="F116">IFERROR(INDEX(F:F,SMALL(IF(COUNTIF(Eingabesheet!$B$9:$I$10,$F$3:$F$73)+COUNTIF(Eingabesheet!$B$15:$I$16,$F$3:$F$73)+COUNTIF(Eingabesheet!$B$21:$I$22,$F$3:$F$73)+COUNTIF(Eingabesheet!$M$9:$T$10,$F$3:$F$73)+COUNTIF(Eingabesheet!$M$15:$T$16,$F$3:$F$73)+COUNTIF(Eingabesheet!$M$21:$T$22,$F$3:$F$73)+COUNTIF(Eingabesheet!$M$35:$R$46,$F$3:$F$73)=0,ROW($F$3:$F$73)),ROW(A40))),"")</f>
        <v>Optische Spektroskopie und Streumethoden zur Untersuchung komplexer Fluide</v>
      </c>
      <c r="G116" s="98" t="str">
        <f t="shared" si="5"/>
        <v/>
      </c>
      <c r="H116" s="98" t="str">
        <f t="shared" si="6"/>
        <v>X</v>
      </c>
      <c r="I116" s="98" t="str">
        <f t="shared" si="7"/>
        <v>X</v>
      </c>
      <c r="J116" s="98" t="str">
        <f t="shared" si="8"/>
        <v/>
      </c>
      <c r="K116" t="str">
        <f t="shared" si="4"/>
        <v>[COS] - Optical Methods</v>
      </c>
    </row>
    <row r="117" spans="6:11" x14ac:dyDescent="0.25">
      <c r="F117" s="10" t="str">
        <f t="array" ref="F117">IFERROR(INDEX(F:F,SMALL(IF(COUNTIF(Eingabesheet!$B$9:$I$10,$F$3:$F$73)+COUNTIF(Eingabesheet!$B$15:$I$16,$F$3:$F$73)+COUNTIF(Eingabesheet!$B$21:$I$22,$F$3:$F$73)+COUNTIF(Eingabesheet!$M$9:$T$10,$F$3:$F$73)+COUNTIF(Eingabesheet!$M$15:$T$16,$F$3:$F$73)+COUNTIF(Eingabesheet!$M$21:$T$22,$F$3:$F$73)+COUNTIF(Eingabesheet!$M$35:$R$46,$F$3:$F$73)=0,ROW($F$3:$F$73)),ROW(A41))),"")</f>
        <v>Phase Transitions in Coloidal Systems: Theory and Experiments</v>
      </c>
      <c r="G117" s="98" t="str">
        <f t="shared" si="5"/>
        <v/>
      </c>
      <c r="H117" s="98" t="str">
        <f t="shared" si="6"/>
        <v/>
      </c>
      <c r="I117" s="98" t="str">
        <f t="shared" si="7"/>
        <v>X</v>
      </c>
      <c r="J117" s="98" t="str">
        <f t="shared" si="8"/>
        <v>X</v>
      </c>
      <c r="K117" t="str">
        <f t="shared" si="4"/>
        <v>[CAT][MES] - Optische Spektroskopie und Streumethoden zur Untersuchung komplexer Fluide</v>
      </c>
    </row>
    <row r="118" spans="6:11" x14ac:dyDescent="0.25">
      <c r="F118" s="10" t="str">
        <f t="array" ref="F118">IFERROR(INDEX(F:F,SMALL(IF(COUNTIF(Eingabesheet!$B$9:$I$10,$F$3:$F$73)+COUNTIF(Eingabesheet!$B$15:$I$16,$F$3:$F$73)+COUNTIF(Eingabesheet!$B$21:$I$22,$F$3:$F$73)+COUNTIF(Eingabesheet!$M$9:$T$10,$F$3:$F$73)+COUNTIF(Eingabesheet!$M$15:$T$16,$F$3:$F$73)+COUNTIF(Eingabesheet!$M$21:$T$22,$F$3:$F$73)+COUNTIF(Eingabesheet!$M$35:$R$46,$F$3:$F$73)=0,ROW($F$3:$F$73)),ROW(A42))),"")</f>
        <v>Physikalische Festkörperchemie</v>
      </c>
      <c r="G118" s="98" t="str">
        <f t="shared" si="5"/>
        <v/>
      </c>
      <c r="H118" s="98" t="str">
        <f t="shared" si="6"/>
        <v/>
      </c>
      <c r="I118" s="98" t="str">
        <f t="shared" si="7"/>
        <v/>
      </c>
      <c r="J118" s="98" t="str">
        <f t="shared" si="8"/>
        <v/>
      </c>
      <c r="K118" t="str">
        <f t="shared" si="4"/>
        <v>[MES][COS] - Phase Transitions in Coloidal Systems: Theory and Experiments</v>
      </c>
    </row>
    <row r="119" spans="6:11" x14ac:dyDescent="0.25">
      <c r="F119" s="10" t="str">
        <f t="array" ref="F119">IFERROR(INDEX(F:F,SMALL(IF(COUNTIF(Eingabesheet!$B$9:$I$10,$F$3:$F$73)+COUNTIF(Eingabesheet!$B$15:$I$16,$F$3:$F$73)+COUNTIF(Eingabesheet!$B$21:$I$22,$F$3:$F$73)+COUNTIF(Eingabesheet!$M$9:$T$10,$F$3:$F$73)+COUNTIF(Eingabesheet!$M$15:$T$16,$F$3:$F$73)+COUNTIF(Eingabesheet!$M$21:$T$22,$F$3:$F$73)+COUNTIF(Eingabesheet!$M$35:$R$46,$F$3:$F$73)=0,ROW($F$3:$F$73)),ROW(A43))),"")</f>
        <v>Physikalisch-Organische Chemie: Methoden für kinetische und mechanistische Untersuchungen</v>
      </c>
      <c r="G119" s="98" t="str">
        <f t="shared" si="5"/>
        <v>X</v>
      </c>
      <c r="H119" s="98" t="str">
        <f t="shared" si="6"/>
        <v>X</v>
      </c>
      <c r="I119" s="98" t="str">
        <f t="shared" si="7"/>
        <v/>
      </c>
      <c r="J119" s="98" t="str">
        <f t="shared" si="8"/>
        <v/>
      </c>
      <c r="K119" t="str">
        <f t="shared" si="4"/>
        <v>[FW] - Physikalische Festkörperchemie</v>
      </c>
    </row>
    <row r="120" spans="6:11" x14ac:dyDescent="0.25">
      <c r="F120" s="10" t="str">
        <f t="array" ref="F120">IFERROR(INDEX(F:F,SMALL(IF(COUNTIF(Eingabesheet!$B$9:$I$10,$F$3:$F$73)+COUNTIF(Eingabesheet!$B$15:$I$16,$F$3:$F$73)+COUNTIF(Eingabesheet!$B$21:$I$22,$F$3:$F$73)+COUNTIF(Eingabesheet!$M$9:$T$10,$F$3:$F$73)+COUNTIF(Eingabesheet!$M$15:$T$16,$F$3:$F$73)+COUNTIF(Eingabesheet!$M$21:$T$22,$F$3:$F$73)+COUNTIF(Eingabesheet!$M$35:$R$46,$F$3:$F$73)=0,ROW($F$3:$F$73)),ROW(A44))),"")</f>
        <v>Proteinchemie</v>
      </c>
      <c r="G120" s="98" t="str">
        <f t="shared" si="5"/>
        <v>X</v>
      </c>
      <c r="H120" s="98" t="str">
        <f t="shared" si="6"/>
        <v/>
      </c>
      <c r="I120" s="98" t="str">
        <f t="shared" si="7"/>
        <v>X</v>
      </c>
      <c r="J120" s="98" t="str">
        <f t="shared" si="8"/>
        <v/>
      </c>
      <c r="K120" t="str">
        <f t="shared" si="4"/>
        <v>[SYN][CAT] - Physikalisch-Organische Chemie: Methoden für kinetische und mechanistische Untersuchungen</v>
      </c>
    </row>
    <row r="121" spans="6:11" x14ac:dyDescent="0.25">
      <c r="F121" s="10" t="str">
        <f t="array" ref="F121">IFERROR(INDEX(F:F,SMALL(IF(COUNTIF(Eingabesheet!$B$9:$I$10,$F$3:$F$73)+COUNTIF(Eingabesheet!$B$15:$I$16,$F$3:$F$73)+COUNTIF(Eingabesheet!$B$21:$I$22,$F$3:$F$73)+COUNTIF(Eingabesheet!$M$9:$T$10,$F$3:$F$73)+COUNTIF(Eingabesheet!$M$15:$T$16,$F$3:$F$73)+COUNTIF(Eingabesheet!$M$21:$T$22,$F$3:$F$73)+COUNTIF(Eingabesheet!$M$35:$R$46,$F$3:$F$73)=0,ROW($F$3:$F$73)),ROW(A45))),"")</f>
        <v>Quantenchemie der festen Materie</v>
      </c>
      <c r="G121" s="98" t="str">
        <f t="shared" si="5"/>
        <v/>
      </c>
      <c r="H121" s="98" t="str">
        <f t="shared" si="6"/>
        <v/>
      </c>
      <c r="I121" s="98" t="str">
        <f t="shared" si="7"/>
        <v/>
      </c>
      <c r="J121" s="98" t="str">
        <f t="shared" si="8"/>
        <v/>
      </c>
      <c r="K121" t="str">
        <f t="shared" si="4"/>
        <v>[SYN][MES] - Proteinchemie</v>
      </c>
    </row>
    <row r="122" spans="6:11" x14ac:dyDescent="0.25">
      <c r="F122" s="10" t="str">
        <f t="array" ref="F122">IFERROR(INDEX(F:F,SMALL(IF(COUNTIF(Eingabesheet!$B$9:$I$10,$F$3:$F$73)+COUNTIF(Eingabesheet!$B$15:$I$16,$F$3:$F$73)+COUNTIF(Eingabesheet!$B$21:$I$22,$F$3:$F$73)+COUNTIF(Eingabesheet!$M$9:$T$10,$F$3:$F$73)+COUNTIF(Eingabesheet!$M$15:$T$16,$F$3:$F$73)+COUNTIF(Eingabesheet!$M$21:$T$22,$F$3:$F$73)+COUNTIF(Eingabesheet!$M$35:$R$46,$F$3:$F$73)=0,ROW($F$3:$F$73)),ROW(A46))),"")</f>
        <v>Quantenchemische Simulationsmethoden für große molekulare Systeme</v>
      </c>
      <c r="G122" s="98" t="str">
        <f t="shared" si="5"/>
        <v/>
      </c>
      <c r="H122" s="98" t="str">
        <f t="shared" si="6"/>
        <v/>
      </c>
      <c r="I122" s="98" t="str">
        <f t="shared" si="7"/>
        <v/>
      </c>
      <c r="J122" s="98" t="str">
        <f t="shared" si="8"/>
        <v>X</v>
      </c>
      <c r="K122" t="str">
        <f t="shared" si="4"/>
        <v>[FW] - Quantenchemie der festen Materie</v>
      </c>
    </row>
    <row r="123" spans="6:11" x14ac:dyDescent="0.25">
      <c r="F123" s="10" t="str">
        <f t="array" ref="F123">IFERROR(INDEX(F:F,SMALL(IF(COUNTIF(Eingabesheet!$B$9:$I$10,$F$3:$F$73)+COUNTIF(Eingabesheet!$B$15:$I$16,$F$3:$F$73)+COUNTIF(Eingabesheet!$B$21:$I$22,$F$3:$F$73)+COUNTIF(Eingabesheet!$M$9:$T$10,$F$3:$F$73)+COUNTIF(Eingabesheet!$M$15:$T$16,$F$3:$F$73)+COUNTIF(Eingabesheet!$M$21:$T$22,$F$3:$F$73)+COUNTIF(Eingabesheet!$M$35:$R$46,$F$3:$F$73)=0,ROW($F$3:$F$73)),ROW(A47))),"")</f>
        <v>Reaktormodellierung und Prozesssimulation</v>
      </c>
      <c r="G123" s="98" t="str">
        <f t="shared" si="5"/>
        <v/>
      </c>
      <c r="H123" s="98" t="str">
        <f t="shared" si="6"/>
        <v>X</v>
      </c>
      <c r="I123" s="98" t="str">
        <f t="shared" si="7"/>
        <v/>
      </c>
      <c r="J123" s="98" t="str">
        <f t="shared" si="8"/>
        <v/>
      </c>
      <c r="K123" t="str">
        <f t="shared" si="4"/>
        <v>[COS] - Quantenchemische Simulationsmethoden für große molekulare Systeme</v>
      </c>
    </row>
    <row r="124" spans="6:11" x14ac:dyDescent="0.25">
      <c r="F124" s="10" t="str">
        <f t="array" ref="F124">IFERROR(INDEX(F:F,SMALL(IF(COUNTIF(Eingabesheet!$B$9:$I$10,$F$3:$F$73)+COUNTIF(Eingabesheet!$B$15:$I$16,$F$3:$F$73)+COUNTIF(Eingabesheet!$B$21:$I$22,$F$3:$F$73)+COUNTIF(Eingabesheet!$M$9:$T$10,$F$3:$F$73)+COUNTIF(Eingabesheet!$M$15:$T$16,$F$3:$F$73)+COUNTIF(Eingabesheet!$M$21:$T$22,$F$3:$F$73)+COUNTIF(Eingabesheet!$M$35:$R$46,$F$3:$F$73)=0,ROW($F$3:$F$73)),ROW(A48))),"")</f>
        <v>Rheologie von Polymeren und kolloidalen Dispersionen</v>
      </c>
      <c r="G124" s="98" t="str">
        <f t="shared" si="5"/>
        <v/>
      </c>
      <c r="H124" s="98" t="str">
        <f t="shared" si="6"/>
        <v/>
      </c>
      <c r="I124" s="98" t="str">
        <f t="shared" si="7"/>
        <v>X</v>
      </c>
      <c r="J124" s="98" t="str">
        <f t="shared" si="8"/>
        <v/>
      </c>
      <c r="K124" t="str">
        <f t="shared" si="4"/>
        <v>[CAT] - Reaktormodellierung und Prozesssimulation</v>
      </c>
    </row>
    <row r="125" spans="6:11" x14ac:dyDescent="0.25">
      <c r="F125" s="10" t="str">
        <f t="array" ref="F125">IFERROR(INDEX(F:F,SMALL(IF(COUNTIF(Eingabesheet!$B$9:$I$10,$F$3:$F$73)+COUNTIF(Eingabesheet!$B$15:$I$16,$F$3:$F$73)+COUNTIF(Eingabesheet!$B$21:$I$22,$F$3:$F$73)+COUNTIF(Eingabesheet!$M$9:$T$10,$F$3:$F$73)+COUNTIF(Eingabesheet!$M$15:$T$16,$F$3:$F$73)+COUNTIF(Eingabesheet!$M$21:$T$22,$F$3:$F$73)+COUNTIF(Eingabesheet!$M$35:$R$46,$F$3:$F$73)=0,ROW($F$3:$F$73)),ROW(A49))),"")</f>
        <v>Sekundärionenmassenspektroskopie (SIMS)</v>
      </c>
      <c r="G125" s="98" t="str">
        <f t="shared" si="5"/>
        <v/>
      </c>
      <c r="H125" s="98" t="str">
        <f t="shared" si="6"/>
        <v/>
      </c>
      <c r="I125" s="98" t="str">
        <f t="shared" si="7"/>
        <v>X</v>
      </c>
      <c r="J125" s="98" t="str">
        <f t="shared" si="8"/>
        <v>X</v>
      </c>
      <c r="K125" t="str">
        <f t="shared" si="4"/>
        <v>[MES] - Rheologie von Polymeren und kolloidalen Dispersionen</v>
      </c>
    </row>
    <row r="126" spans="6:11" x14ac:dyDescent="0.25">
      <c r="F126" s="10" t="str">
        <f t="array" ref="F126">IFERROR(INDEX(F:F,SMALL(IF(COUNTIF(Eingabesheet!$B$9:$I$10,$F$3:$F$73)+COUNTIF(Eingabesheet!$B$15:$I$16,$F$3:$F$73)+COUNTIF(Eingabesheet!$B$21:$I$22,$F$3:$F$73)+COUNTIF(Eingabesheet!$M$9:$T$10,$F$3:$F$73)+COUNTIF(Eingabesheet!$M$15:$T$16,$F$3:$F$73)+COUNTIF(Eingabesheet!$M$21:$T$22,$F$3:$F$73)+COUNTIF(Eingabesheet!$M$35:$R$46,$F$3:$F$73)=0,ROW($F$3:$F$73)),ROW(A50))),"")</f>
        <v>Supramolekulare Anorganische Chemie</v>
      </c>
      <c r="G126" s="98" t="str">
        <f t="shared" si="5"/>
        <v/>
      </c>
      <c r="H126" s="98" t="str">
        <f t="shared" si="6"/>
        <v/>
      </c>
      <c r="I126" s="98" t="str">
        <f t="shared" si="7"/>
        <v>X</v>
      </c>
      <c r="J126" s="98" t="str">
        <f t="shared" si="8"/>
        <v/>
      </c>
      <c r="K126" t="str">
        <f t="shared" si="4"/>
        <v>[MES][COS] - Sekundärionenmassenspektroskopie (SIMS)</v>
      </c>
    </row>
    <row r="127" spans="6:11" x14ac:dyDescent="0.25">
      <c r="F127" s="10" t="str">
        <f t="array" ref="F127">IFERROR(INDEX(F:F,SMALL(IF(COUNTIF(Eingabesheet!$B$9:$I$10,$F$3:$F$73)+COUNTIF(Eingabesheet!$B$15:$I$16,$F$3:$F$73)+COUNTIF(Eingabesheet!$B$21:$I$22,$F$3:$F$73)+COUNTIF(Eingabesheet!$M$9:$T$10,$F$3:$F$73)+COUNTIF(Eingabesheet!$M$15:$T$16,$F$3:$F$73)+COUNTIF(Eingabesheet!$M$21:$T$22,$F$3:$F$73)+COUNTIF(Eingabesheet!$M$35:$R$46,$F$3:$F$73)=0,ROW($F$3:$F$73)),ROW(A51))),"")</f>
        <v>Supramolekulare Chemie</v>
      </c>
      <c r="G127" s="98" t="str">
        <f t="shared" si="5"/>
        <v>X</v>
      </c>
      <c r="H127" s="98" t="str">
        <f t="shared" si="6"/>
        <v/>
      </c>
      <c r="I127" s="98" t="str">
        <f t="shared" si="7"/>
        <v>X</v>
      </c>
      <c r="J127" s="98" t="str">
        <f t="shared" si="8"/>
        <v/>
      </c>
      <c r="K127" t="str">
        <f t="shared" si="4"/>
        <v>[MES] - Supramolekulare Anorganische Chemie</v>
      </c>
    </row>
    <row r="128" spans="6:11" x14ac:dyDescent="0.25">
      <c r="F128" s="10" t="str">
        <f t="array" ref="F128">IFERROR(INDEX(F:F,SMALL(IF(COUNTIF(Eingabesheet!$B$9:$I$10,$F$3:$F$73)+COUNTIF(Eingabesheet!$B$15:$I$16,$F$3:$F$73)+COUNTIF(Eingabesheet!$B$21:$I$22,$F$3:$F$73)+COUNTIF(Eingabesheet!$M$9:$T$10,$F$3:$F$73)+COUNTIF(Eingabesheet!$M$15:$T$16,$F$3:$F$73)+COUNTIF(Eingabesheet!$M$21:$T$22,$F$3:$F$73)+COUNTIF(Eingabesheet!$M$35:$R$46,$F$3:$F$73)=0,ROW($F$3:$F$73)),ROW(A52))),"")</f>
        <v>Theoretische Chemie</v>
      </c>
      <c r="G128" s="98" t="str">
        <f t="shared" si="5"/>
        <v/>
      </c>
      <c r="H128" s="98" t="str">
        <f t="shared" si="6"/>
        <v/>
      </c>
      <c r="I128" s="98" t="str">
        <f t="shared" si="7"/>
        <v/>
      </c>
      <c r="J128" s="98" t="str">
        <f t="shared" si="8"/>
        <v/>
      </c>
      <c r="K128" t="str">
        <f t="shared" si="4"/>
        <v>[SYN][MES] - Supramolekulare Chemie</v>
      </c>
    </row>
    <row r="129" spans="6:11" x14ac:dyDescent="0.25">
      <c r="F129" s="10" t="str">
        <f t="array" ref="F129">IFERROR(INDEX(F:F,SMALL(IF(COUNTIF(Eingabesheet!$B$9:$I$10,$F$3:$F$73)+COUNTIF(Eingabesheet!$B$15:$I$16,$F$3:$F$73)+COUNTIF(Eingabesheet!$B$21:$I$22,$F$3:$F$73)+COUNTIF(Eingabesheet!$M$9:$T$10,$F$3:$F$73)+COUNTIF(Eingabesheet!$M$15:$T$16,$F$3:$F$73)+COUNTIF(Eingabesheet!$M$21:$T$22,$F$3:$F$73)+COUNTIF(Eingabesheet!$M$35:$R$46,$F$3:$F$73)=0,ROW($F$3:$F$73)),ROW(A53))),"")</f>
        <v>Theoretische Chemie II</v>
      </c>
      <c r="G129" s="98" t="str">
        <f t="shared" si="5"/>
        <v/>
      </c>
      <c r="H129" s="98" t="str">
        <f t="shared" si="6"/>
        <v/>
      </c>
      <c r="I129" s="98" t="str">
        <f t="shared" si="7"/>
        <v/>
      </c>
      <c r="J129" s="98" t="str">
        <f t="shared" si="8"/>
        <v>X</v>
      </c>
      <c r="K129" t="str">
        <f t="shared" si="4"/>
        <v>[FW] - Theoretische Chemie</v>
      </c>
    </row>
    <row r="130" spans="6:11" x14ac:dyDescent="0.25">
      <c r="F130" s="10" t="str">
        <f t="array" ref="F130">IFERROR(INDEX(F:F,SMALL(IF(COUNTIF(Eingabesheet!$B$9:$I$10,$F$3:$F$73)+COUNTIF(Eingabesheet!$B$15:$I$16,$F$3:$F$73)+COUNTIF(Eingabesheet!$B$21:$I$22,$F$3:$F$73)+COUNTIF(Eingabesheet!$M$9:$T$10,$F$3:$F$73)+COUNTIF(Eingabesheet!$M$15:$T$16,$F$3:$F$73)+COUNTIF(Eingabesheet!$M$21:$T$22,$F$3:$F$73)+COUNTIF(Eingabesheet!$M$35:$R$46,$F$3:$F$73)=0,ROW($F$3:$F$73)),ROW(A54))),"")</f>
        <v>Theorie der Chemischen Bindung I: Quantenmechanische Grundlagen</v>
      </c>
      <c r="G130" s="98" t="str">
        <f t="shared" si="5"/>
        <v/>
      </c>
      <c r="H130" s="98" t="str">
        <f t="shared" si="6"/>
        <v/>
      </c>
      <c r="I130" s="98" t="str">
        <f t="shared" si="7"/>
        <v/>
      </c>
      <c r="J130" s="98" t="str">
        <f t="shared" si="8"/>
        <v>X</v>
      </c>
      <c r="K130" t="str">
        <f t="shared" si="4"/>
        <v>[COS] - Theoretische Chemie II</v>
      </c>
    </row>
    <row r="131" spans="6:11" x14ac:dyDescent="0.25">
      <c r="F131" s="10" t="str">
        <f t="array" ref="F131">IFERROR(INDEX(F:F,SMALL(IF(COUNTIF(Eingabesheet!$B$9:$I$10,$F$3:$F$73)+COUNTIF(Eingabesheet!$B$15:$I$16,$F$3:$F$73)+COUNTIF(Eingabesheet!$B$21:$I$22,$F$3:$F$73)+COUNTIF(Eingabesheet!$M$9:$T$10,$F$3:$F$73)+COUNTIF(Eingabesheet!$M$15:$T$16,$F$3:$F$73)+COUNTIF(Eingabesheet!$M$21:$T$22,$F$3:$F$73)+COUNTIF(Eingabesheet!$M$35:$R$46,$F$3:$F$73)=0,ROW($F$3:$F$73)),ROW(A55))),"")</f>
        <v>Theorie der Chemischen Bindung II: Anwendungen</v>
      </c>
      <c r="G131" s="98" t="str">
        <f t="shared" si="5"/>
        <v/>
      </c>
      <c r="H131" s="98" t="str">
        <f t="shared" si="6"/>
        <v/>
      </c>
      <c r="I131" s="98" t="str">
        <f t="shared" si="7"/>
        <v/>
      </c>
      <c r="J131" s="98" t="str">
        <f t="shared" si="8"/>
        <v>X</v>
      </c>
      <c r="K131" t="str">
        <f t="shared" si="4"/>
        <v>[COS] - Theorie der Chemischen Bindung I: Quantenmechanische Grundlagen</v>
      </c>
    </row>
    <row r="132" spans="6:11" x14ac:dyDescent="0.25">
      <c r="F132" s="10" t="str">
        <f t="array" ref="F132">IFERROR(INDEX(F:F,SMALL(IF(COUNTIF(Eingabesheet!$B$9:$I$10,$F$3:$F$73)+COUNTIF(Eingabesheet!$B$15:$I$16,$F$3:$F$73)+COUNTIF(Eingabesheet!$B$21:$I$22,$F$3:$F$73)+COUNTIF(Eingabesheet!$M$9:$T$10,$F$3:$F$73)+COUNTIF(Eingabesheet!$M$15:$T$16,$F$3:$F$73)+COUNTIF(Eingabesheet!$M$21:$T$22,$F$3:$F$73)+COUNTIF(Eingabesheet!$M$35:$R$46,$F$3:$F$73)=0,ROW($F$3:$F$73)),ROW(A56))),"")</f>
        <v>Theorie der magnetischen Resonanz</v>
      </c>
      <c r="G132" s="98" t="str">
        <f t="shared" si="5"/>
        <v/>
      </c>
      <c r="H132" s="98" t="str">
        <f t="shared" si="6"/>
        <v/>
      </c>
      <c r="I132" s="98" t="str">
        <f t="shared" si="7"/>
        <v/>
      </c>
      <c r="J132" s="98" t="str">
        <f t="shared" si="8"/>
        <v/>
      </c>
      <c r="K132" t="str">
        <f t="shared" si="4"/>
        <v>[COS] - Theorie der Chemischen Bindung II: Anwendungen</v>
      </c>
    </row>
    <row r="133" spans="6:11" x14ac:dyDescent="0.25">
      <c r="F133" s="10" t="str">
        <f t="array" ref="F133">IFERROR(INDEX(F:F,SMALL(IF(COUNTIF(Eingabesheet!$B$9:$I$10,$F$3:$F$73)+COUNTIF(Eingabesheet!$B$15:$I$16,$F$3:$F$73)+COUNTIF(Eingabesheet!$B$21:$I$22,$F$3:$F$73)+COUNTIF(Eingabesheet!$M$9:$T$10,$F$3:$F$73)+COUNTIF(Eingabesheet!$M$15:$T$16,$F$3:$F$73)+COUNTIF(Eingabesheet!$M$21:$T$22,$F$3:$F$73)+COUNTIF(Eingabesheet!$M$35:$R$46,$F$3:$F$73)=0,ROW($F$3:$F$73)),ROW(A57))),"")</f>
        <v>Wirkstoffdesign</v>
      </c>
      <c r="G133" s="98" t="str">
        <f t="shared" si="5"/>
        <v>X</v>
      </c>
      <c r="H133" s="98" t="str">
        <f t="shared" si="6"/>
        <v/>
      </c>
      <c r="I133" s="98" t="str">
        <f t="shared" si="7"/>
        <v/>
      </c>
      <c r="J133" s="98" t="str">
        <f t="shared" si="8"/>
        <v/>
      </c>
      <c r="K133" t="str">
        <f t="shared" si="4"/>
        <v>[FW] - Theorie der magnetischen Resonanz</v>
      </c>
    </row>
    <row r="134" spans="6:11" x14ac:dyDescent="0.25">
      <c r="F134" s="10" t="str">
        <f t="array" ref="F134">IFERROR(INDEX(F:F,SMALL(IF(COUNTIF(Eingabesheet!$B$9:$I$10,$F$3:$F$73)+COUNTIF(Eingabesheet!$B$15:$I$16,$F$3:$F$73)+COUNTIF(Eingabesheet!$B$21:$I$22,$F$3:$F$73)+COUNTIF(Eingabesheet!$M$9:$T$10,$F$3:$F$73)+COUNTIF(Eingabesheet!$M$15:$T$16,$F$3:$F$73)+COUNTIF(Eingabesheet!$M$21:$T$22,$F$3:$F$73)+COUNTIF(Eingabesheet!$M$35:$R$46,$F$3:$F$73)=0,ROW($F$3:$F$73)),ROW(A58))),"")</f>
        <v>Wissenschaftliches Rechnen in der Reaktionstechnik</v>
      </c>
      <c r="G134" s="98" t="str">
        <f t="shared" si="5"/>
        <v/>
      </c>
      <c r="H134" s="98" t="str">
        <f t="shared" si="6"/>
        <v>X</v>
      </c>
      <c r="I134" s="98" t="str">
        <f t="shared" si="7"/>
        <v/>
      </c>
      <c r="J134" s="98" t="str">
        <f t="shared" si="8"/>
        <v>X</v>
      </c>
      <c r="K134" t="str">
        <f t="shared" si="4"/>
        <v>[SYN] - Wirkstoffdesign</v>
      </c>
    </row>
    <row r="135" spans="6:11" x14ac:dyDescent="0.25">
      <c r="F135" s="10">
        <f t="array" ref="F135">IFERROR(INDEX(F:F,SMALL(IF(COUNTIF(Eingabesheet!$B$9:$I$10,$F$3:$F$73)+COUNTIF(Eingabesheet!$B$15:$I$16,$F$3:$F$73)+COUNTIF(Eingabesheet!$B$21:$I$22,$F$3:$F$73)+COUNTIF(Eingabesheet!$M$9:$T$10,$F$3:$F$73)+COUNTIF(Eingabesheet!$M$15:$T$16,$F$3:$F$73)+COUNTIF(Eingabesheet!$M$21:$T$22,$F$3:$F$73)+COUNTIF(Eingabesheet!$M$35:$R$46,$F$3:$F$73)=0,ROW($F$3:$F$73)),ROW(A59))),"")</f>
        <v>0</v>
      </c>
      <c r="G135" s="98" t="e">
        <f t="shared" si="5"/>
        <v>#N/A</v>
      </c>
      <c r="H135" s="98" t="e">
        <f t="shared" si="6"/>
        <v>#N/A</v>
      </c>
      <c r="I135" s="98" t="e">
        <f t="shared" si="7"/>
        <v>#N/A</v>
      </c>
      <c r="J135" s="98" t="e">
        <f t="shared" si="8"/>
        <v>#N/A</v>
      </c>
      <c r="K135" t="str">
        <f t="shared" si="4"/>
        <v>[CAT][COS] - Wissenschaftliches Rechnen in der Reaktionstechnik</v>
      </c>
    </row>
    <row r="136" spans="6:11" x14ac:dyDescent="0.25">
      <c r="F136" s="10">
        <f t="array" ref="F136">IFERROR(INDEX(F:F,SMALL(IF(COUNTIF(Eingabesheet!$B$9:$I$10,$F$3:$F$73)+COUNTIF(Eingabesheet!$B$15:$I$16,$F$3:$F$73)+COUNTIF(Eingabesheet!$B$21:$I$22,$F$3:$F$73)+COUNTIF(Eingabesheet!$M$9:$T$10,$F$3:$F$73)+COUNTIF(Eingabesheet!$M$15:$T$16,$F$3:$F$73)+COUNTIF(Eingabesheet!$M$21:$T$22,$F$3:$F$73)+COUNTIF(Eingabesheet!$M$35:$R$46,$F$3:$F$73)=0,ROW($F$3:$F$73)),ROW(A60))),"")</f>
        <v>0</v>
      </c>
      <c r="G136" s="98" t="e">
        <f t="shared" si="5"/>
        <v>#N/A</v>
      </c>
      <c r="H136" s="98" t="e">
        <f t="shared" si="6"/>
        <v>#N/A</v>
      </c>
      <c r="I136" s="98" t="e">
        <f t="shared" si="7"/>
        <v>#N/A</v>
      </c>
      <c r="J136" s="98" t="e">
        <f t="shared" si="8"/>
        <v>#N/A</v>
      </c>
      <c r="K136" t="str">
        <f t="shared" si="4"/>
        <v/>
      </c>
    </row>
    <row r="137" spans="6:11" x14ac:dyDescent="0.25">
      <c r="F137" s="10" t="str">
        <f t="array" ref="F137">IFERROR(INDEX(F:F,SMALL(IF(COUNTIF(Eingabesheet!$B$9:$I$10,$F$3:$F$73)+COUNTIF(Eingabesheet!$B$15:$I$16,$F$3:$F$73)+COUNTIF(Eingabesheet!$B$21:$I$22,$F$3:$F$73)+COUNTIF(Eingabesheet!$M$9:$T$10,$F$3:$F$73)+COUNTIF(Eingabesheet!$M$15:$T$16,$F$3:$F$73)+COUNTIF(Eingabesheet!$M$21:$T$22,$F$3:$F$73)+COUNTIF(Eingabesheet!$M$35:$R$46,$F$3:$F$73)=0,ROW($F$3:$F$73)),ROW(A61))),"")</f>
        <v/>
      </c>
      <c r="G137" s="98" t="e">
        <f t="shared" si="5"/>
        <v>#N/A</v>
      </c>
      <c r="H137" s="98" t="e">
        <f t="shared" si="6"/>
        <v>#N/A</v>
      </c>
      <c r="I137" s="98" t="e">
        <f t="shared" si="7"/>
        <v>#N/A</v>
      </c>
      <c r="J137" s="98" t="e">
        <f t="shared" si="8"/>
        <v>#N/A</v>
      </c>
      <c r="K137" t="str">
        <f t="shared" si="4"/>
        <v/>
      </c>
    </row>
    <row r="138" spans="6:11" x14ac:dyDescent="0.25">
      <c r="F138" s="10" t="str">
        <f t="array" ref="F138">IFERROR(INDEX(F:F,SMALL(IF(COUNTIF(Eingabesheet!$B$9:$I$10,$F$3:$F$73)+COUNTIF(Eingabesheet!$B$15:$I$16,$F$3:$F$73)+COUNTIF(Eingabesheet!$B$21:$I$22,$F$3:$F$73)+COUNTIF(Eingabesheet!$M$9:$T$10,$F$3:$F$73)+COUNTIF(Eingabesheet!$M$15:$T$16,$F$3:$F$73)+COUNTIF(Eingabesheet!$M$21:$T$22,$F$3:$F$73)+COUNTIF(Eingabesheet!$M$35:$R$46,$F$3:$F$73)=0,ROW($F$3:$F$73)),ROW(A62))),"")</f>
        <v/>
      </c>
      <c r="G138" s="98" t="e">
        <f t="shared" si="5"/>
        <v>#N/A</v>
      </c>
      <c r="H138" s="98" t="e">
        <f t="shared" si="6"/>
        <v>#N/A</v>
      </c>
      <c r="I138" s="98" t="e">
        <f t="shared" si="7"/>
        <v>#N/A</v>
      </c>
      <c r="J138" s="98" t="e">
        <f t="shared" si="8"/>
        <v>#N/A</v>
      </c>
      <c r="K138" t="str">
        <f t="shared" si="4"/>
        <v/>
      </c>
    </row>
    <row r="139" spans="6:11" x14ac:dyDescent="0.25">
      <c r="F139" s="10" t="str">
        <f t="array" ref="F139">IFERROR(INDEX(F:F,SMALL(IF(COUNTIF(Eingabesheet!$B$9:$I$10,$F$3:$F$73)+COUNTIF(Eingabesheet!$B$15:$I$16,$F$3:$F$73)+COUNTIF(Eingabesheet!$B$21:$I$22,$F$3:$F$73)+COUNTIF(Eingabesheet!$M$9:$T$10,$F$3:$F$73)+COUNTIF(Eingabesheet!$M$15:$T$16,$F$3:$F$73)+COUNTIF(Eingabesheet!$M$21:$T$22,$F$3:$F$73)+COUNTIF(Eingabesheet!$M$35:$R$46,$F$3:$F$73)=0,ROW($F$3:$F$73)),ROW(A63))),"")</f>
        <v/>
      </c>
      <c r="G139" s="98" t="e">
        <f t="shared" si="5"/>
        <v>#N/A</v>
      </c>
      <c r="H139" s="98" t="e">
        <f t="shared" si="6"/>
        <v>#N/A</v>
      </c>
      <c r="I139" s="98" t="e">
        <f t="shared" si="7"/>
        <v>#N/A</v>
      </c>
      <c r="J139" s="98" t="e">
        <f t="shared" si="8"/>
        <v>#N/A</v>
      </c>
      <c r="K139" t="str">
        <f t="shared" si="4"/>
        <v/>
      </c>
    </row>
    <row r="140" spans="6:11" x14ac:dyDescent="0.25">
      <c r="F140" s="10" t="str">
        <f t="array" ref="F140">IFERROR(INDEX(F:F,SMALL(IF(COUNTIF(Eingabesheet!$B$9:$I$10,$F$3:$F$73)+COUNTIF(Eingabesheet!$B$15:$I$16,$F$3:$F$73)+COUNTIF(Eingabesheet!$B$21:$I$22,$F$3:$F$73)+COUNTIF(Eingabesheet!$M$9:$T$10,$F$3:$F$73)+COUNTIF(Eingabesheet!$M$15:$T$16,$F$3:$F$73)+COUNTIF(Eingabesheet!$M$21:$T$22,$F$3:$F$73)+COUNTIF(Eingabesheet!$M$35:$R$46,$F$3:$F$73)=0,ROW($F$3:$F$73)),ROW(A64))),"")</f>
        <v/>
      </c>
      <c r="G140" s="98" t="e">
        <f t="shared" si="5"/>
        <v>#N/A</v>
      </c>
      <c r="H140" s="98" t="e">
        <f t="shared" si="6"/>
        <v>#N/A</v>
      </c>
      <c r="I140" s="98" t="e">
        <f t="shared" si="7"/>
        <v>#N/A</v>
      </c>
      <c r="J140" s="98" t="e">
        <f t="shared" si="8"/>
        <v>#N/A</v>
      </c>
      <c r="K140" t="str">
        <f t="shared" si="4"/>
        <v/>
      </c>
    </row>
    <row r="141" spans="6:11" x14ac:dyDescent="0.25">
      <c r="F141" s="10" t="str">
        <f t="array" ref="F141">IFERROR(INDEX(F:F,SMALL(IF(COUNTIF(Eingabesheet!$B$9:$I$10,$F$3:$F$73)+COUNTIF(Eingabesheet!$B$15:$I$16,$F$3:$F$73)+COUNTIF(Eingabesheet!$B$21:$I$22,$F$3:$F$73)+COUNTIF(Eingabesheet!$M$9:$T$10,$F$3:$F$73)+COUNTIF(Eingabesheet!$M$15:$T$16,$F$3:$F$73)+COUNTIF(Eingabesheet!$M$21:$T$22,$F$3:$F$73)+COUNTIF(Eingabesheet!$M$35:$R$46,$F$3:$F$73)=0,ROW($F$3:$F$73)),ROW(A65))),"")</f>
        <v/>
      </c>
      <c r="G141" s="98" t="e">
        <f t="shared" ref="G141:G148" si="9">IF(VLOOKUP($F141,$F$3:$J$73,2,FALSE)="","",VLOOKUP(F141,$F$3:$J$73,2,FALSE))</f>
        <v>#N/A</v>
      </c>
      <c r="H141" s="98" t="e">
        <f t="shared" ref="H141:H148" si="10">IF(VLOOKUP($F141,$F$3:$J$73,3,FALSE)="","",VLOOKUP($F141,$F$3:$J$73,3,FALSE))</f>
        <v>#N/A</v>
      </c>
      <c r="I141" s="98" t="e">
        <f t="shared" ref="I141:I148" si="11">IF(VLOOKUP($F141,$F$3:$J$73,4,FALSE)="","",VLOOKUP($F141,$F$3:$J$73,4,FALSE))</f>
        <v>#N/A</v>
      </c>
      <c r="J141" s="98" t="e">
        <f t="shared" ref="J141:J148" si="12">IF(VLOOKUP($F141,$F$3:$J$73,5,FALSE)="","",VLOOKUP($F141,$F$3:$J$73,5,FALSE))</f>
        <v>#N/A</v>
      </c>
      <c r="K141" t="str">
        <f t="shared" si="4"/>
        <v/>
      </c>
    </row>
    <row r="142" spans="6:11" x14ac:dyDescent="0.25">
      <c r="F142" s="10" t="str">
        <f t="array" ref="F142">IFERROR(INDEX(F:F,SMALL(IF(COUNTIF(Eingabesheet!$B$9:$I$10,$F$3:$F$73)+COUNTIF(Eingabesheet!$B$15:$I$16,$F$3:$F$73)+COUNTIF(Eingabesheet!$B$21:$I$22,$F$3:$F$73)+COUNTIF(Eingabesheet!$M$9:$T$10,$F$3:$F$73)+COUNTIF(Eingabesheet!$M$15:$T$16,$F$3:$F$73)+COUNTIF(Eingabesheet!$M$21:$T$22,$F$3:$F$73)+COUNTIF(Eingabesheet!$M$35:$R$46,$F$3:$F$73)=0,ROW($F$3:$F$73)),ROW(A66))),"")</f>
        <v/>
      </c>
      <c r="G142" s="98" t="e">
        <f t="shared" si="9"/>
        <v>#N/A</v>
      </c>
      <c r="H142" s="98" t="e">
        <f t="shared" si="10"/>
        <v>#N/A</v>
      </c>
      <c r="I142" s="98" t="e">
        <f t="shared" si="11"/>
        <v>#N/A</v>
      </c>
      <c r="J142" s="98" t="e">
        <f t="shared" si="12"/>
        <v>#N/A</v>
      </c>
      <c r="K142" t="str">
        <f t="shared" si="4"/>
        <v/>
      </c>
    </row>
    <row r="143" spans="6:11" x14ac:dyDescent="0.25">
      <c r="F143" s="10" t="str">
        <f t="array" ref="F143">IFERROR(INDEX(F:F,SMALL(IF(COUNTIF(Eingabesheet!$B$9:$I$10,$F$3:$F$73)+COUNTIF(Eingabesheet!$B$15:$I$16,$F$3:$F$73)+COUNTIF(Eingabesheet!$B$21:$I$22,$F$3:$F$73)+COUNTIF(Eingabesheet!$M$9:$T$10,$F$3:$F$73)+COUNTIF(Eingabesheet!$M$15:$T$16,$F$3:$F$73)+COUNTIF(Eingabesheet!$M$21:$T$22,$F$3:$F$73)+COUNTIF(Eingabesheet!$M$35:$R$46,$F$3:$F$73)=0,ROW($F$3:$F$73)),ROW(A67))),"")</f>
        <v/>
      </c>
      <c r="G143" s="98" t="e">
        <f t="shared" si="9"/>
        <v>#N/A</v>
      </c>
      <c r="H143" s="98" t="e">
        <f t="shared" si="10"/>
        <v>#N/A</v>
      </c>
      <c r="I143" s="98" t="e">
        <f t="shared" si="11"/>
        <v>#N/A</v>
      </c>
      <c r="J143" s="98" t="e">
        <f t="shared" si="12"/>
        <v>#N/A</v>
      </c>
      <c r="K143" t="str">
        <f t="shared" ref="K143:K149" si="13">IFERROR(IF(F142="","",IF(G142="X","[SYN]","")&amp;IF(H142="X","[CAT]","")&amp;IF(I142="X","[MES]","")&amp;IF(J142="X","[COS]","")&amp;IF(COUNTIF(G142:J142,"X")=0,"[FW]","")&amp;" - "&amp;F142),"")</f>
        <v/>
      </c>
    </row>
    <row r="144" spans="6:11" x14ac:dyDescent="0.25">
      <c r="F144" s="10" t="str">
        <f t="array" ref="F144">IFERROR(INDEX(F:F,SMALL(IF(COUNTIF(Eingabesheet!$B$9:$I$10,$F$3:$F$73)+COUNTIF(Eingabesheet!$B$15:$I$16,$F$3:$F$73)+COUNTIF(Eingabesheet!$B$21:$I$22,$F$3:$F$73)+COUNTIF(Eingabesheet!$M$9:$T$10,$F$3:$F$73)+COUNTIF(Eingabesheet!$M$15:$T$16,$F$3:$F$73)+COUNTIF(Eingabesheet!$M$21:$T$22,$F$3:$F$73)+COUNTIF(Eingabesheet!$M$35:$R$46,$F$3:$F$73)=0,ROW($F$3:$F$73)),ROW(A68))),"")</f>
        <v/>
      </c>
      <c r="G144" s="98" t="e">
        <f t="shared" si="9"/>
        <v>#N/A</v>
      </c>
      <c r="H144" s="98" t="e">
        <f t="shared" si="10"/>
        <v>#N/A</v>
      </c>
      <c r="I144" s="98" t="e">
        <f t="shared" si="11"/>
        <v>#N/A</v>
      </c>
      <c r="J144" s="98" t="e">
        <f t="shared" si="12"/>
        <v>#N/A</v>
      </c>
      <c r="K144" t="str">
        <f t="shared" si="13"/>
        <v/>
      </c>
    </row>
    <row r="145" spans="6:11" x14ac:dyDescent="0.25">
      <c r="F145" s="10" t="str">
        <f t="array" ref="F145">IFERROR(INDEX(F:F,SMALL(IF(COUNTIF(Eingabesheet!$B$9:$I$10,$F$3:$F$73)+COUNTIF(Eingabesheet!$B$15:$I$16,$F$3:$F$73)+COUNTIF(Eingabesheet!$B$21:$I$22,$F$3:$F$73)+COUNTIF(Eingabesheet!$M$9:$T$10,$F$3:$F$73)+COUNTIF(Eingabesheet!$M$15:$T$16,$F$3:$F$73)+COUNTIF(Eingabesheet!$M$21:$T$22,$F$3:$F$73)+COUNTIF(Eingabesheet!$M$35:$R$46,$F$3:$F$73)=0,ROW($F$3:$F$73)),ROW(A69))),"")</f>
        <v/>
      </c>
      <c r="G145" s="98" t="e">
        <f t="shared" si="9"/>
        <v>#N/A</v>
      </c>
      <c r="H145" s="98" t="e">
        <f t="shared" si="10"/>
        <v>#N/A</v>
      </c>
      <c r="I145" s="98" t="e">
        <f t="shared" si="11"/>
        <v>#N/A</v>
      </c>
      <c r="J145" s="98" t="e">
        <f t="shared" si="12"/>
        <v>#N/A</v>
      </c>
      <c r="K145" t="str">
        <f t="shared" si="13"/>
        <v/>
      </c>
    </row>
    <row r="146" spans="6:11" x14ac:dyDescent="0.25">
      <c r="F146" s="10" t="str">
        <f t="array" ref="F146">IFERROR(INDEX(F:F,SMALL(IF(COUNTIF(Eingabesheet!$B$9:$I$10,$F$3:$F$73)+COUNTIF(Eingabesheet!$B$15:$I$16,$F$3:$F$73)+COUNTIF(Eingabesheet!$B$21:$I$22,$F$3:$F$73)+COUNTIF(Eingabesheet!$M$9:$T$10,$F$3:$F$73)+COUNTIF(Eingabesheet!$M$15:$T$16,$F$3:$F$73)+COUNTIF(Eingabesheet!$M$21:$T$22,$F$3:$F$73)+COUNTIF(Eingabesheet!$M$35:$R$46,$F$3:$F$73)=0,ROW($F$3:$F$73)),ROW(A70))),"")</f>
        <v/>
      </c>
      <c r="G146" s="98" t="e">
        <f t="shared" si="9"/>
        <v>#N/A</v>
      </c>
      <c r="H146" s="98" t="e">
        <f t="shared" si="10"/>
        <v>#N/A</v>
      </c>
      <c r="I146" s="98" t="e">
        <f t="shared" si="11"/>
        <v>#N/A</v>
      </c>
      <c r="J146" s="98" t="e">
        <f t="shared" si="12"/>
        <v>#N/A</v>
      </c>
      <c r="K146" t="str">
        <f t="shared" si="13"/>
        <v/>
      </c>
    </row>
    <row r="147" spans="6:11" x14ac:dyDescent="0.25">
      <c r="F147" s="10" t="str">
        <f t="array" ref="F147">IFERROR(INDEX(F:F,SMALL(IF(COUNTIF(Eingabesheet!$B$9:$I$10,$F$3:$F$73)+COUNTIF(Eingabesheet!$B$15:$I$16,$F$3:$F$73)+COUNTIF(Eingabesheet!$B$21:$I$22,$F$3:$F$73)+COUNTIF(Eingabesheet!$M$9:$T$10,$F$3:$F$73)+COUNTIF(Eingabesheet!$M$15:$T$16,$F$3:$F$73)+COUNTIF(Eingabesheet!$M$21:$T$22,$F$3:$F$73)+COUNTIF(Eingabesheet!$M$35:$R$46,$F$3:$F$73)=0,ROW($F$3:$F$73)),ROW(A71))),"")</f>
        <v/>
      </c>
      <c r="G147" s="98" t="e">
        <f t="shared" si="9"/>
        <v>#N/A</v>
      </c>
      <c r="H147" s="98" t="e">
        <f t="shared" si="10"/>
        <v>#N/A</v>
      </c>
      <c r="I147" s="98" t="e">
        <f t="shared" si="11"/>
        <v>#N/A</v>
      </c>
      <c r="J147" s="98" t="e">
        <f t="shared" si="12"/>
        <v>#N/A</v>
      </c>
      <c r="K147" t="str">
        <f t="shared" si="13"/>
        <v/>
      </c>
    </row>
    <row r="148" spans="6:11" x14ac:dyDescent="0.25">
      <c r="F148" s="10" t="str">
        <f t="array" ref="F148">IFERROR(INDEX(F:F,SMALL(IF(COUNTIF(Eingabesheet!$B$9:$I$10,$F$3:$F$73)+COUNTIF(Eingabesheet!$B$15:$I$16,$F$3:$F$73)+COUNTIF(Eingabesheet!$B$21:$I$22,$F$3:$F$73)+COUNTIF(Eingabesheet!$M$9:$T$10,$F$3:$F$73)+COUNTIF(Eingabesheet!$M$15:$T$16,$F$3:$F$73)+COUNTIF(Eingabesheet!$M$21:$T$22,$F$3:$F$73)+COUNTIF(Eingabesheet!$M$35:$R$46,$F$3:$F$73)=0,ROW($F$3:$F$73)),ROW(A72))),"")</f>
        <v/>
      </c>
      <c r="G148" s="98" t="e">
        <f t="shared" si="9"/>
        <v>#N/A</v>
      </c>
      <c r="H148" s="98" t="e">
        <f t="shared" si="10"/>
        <v>#N/A</v>
      </c>
      <c r="I148" s="98" t="e">
        <f t="shared" si="11"/>
        <v>#N/A</v>
      </c>
      <c r="J148" s="98" t="e">
        <f t="shared" si="12"/>
        <v>#N/A</v>
      </c>
      <c r="K148" t="str">
        <f t="shared" si="13"/>
        <v/>
      </c>
    </row>
    <row r="149" spans="6:11" x14ac:dyDescent="0.25">
      <c r="K149" t="str">
        <f t="shared" si="13"/>
        <v/>
      </c>
    </row>
  </sheetData>
  <mergeCells count="1">
    <mergeCell ref="B32:D40"/>
  </mergeCells>
  <conditionalFormatting sqref="F12 F34 F57:F61 F63:F65 F3:F5 F7:F10 F16:F18 F29 F32 F36:F37 F39 F54:F55 F67:F68 F41:F42 F44:F46 F48:F50 F52 F71 F73 F22:F27">
    <cfRule type="expression" dxfId="19" priority="11">
      <formula>IF(#REF!="Nein",TRUE,FALSE)</formula>
    </cfRule>
    <cfRule type="expression" dxfId="18" priority="12">
      <formula>IF(#REF!="Ja",TRUE,FALSE)</formula>
    </cfRule>
  </conditionalFormatting>
  <conditionalFormatting sqref="F2">
    <cfRule type="expression" dxfId="17" priority="9">
      <formula>IF(#REF!="Nein",TRUE,FALSE)</formula>
    </cfRule>
    <cfRule type="expression" dxfId="16" priority="10">
      <formula>IF(#REF!="Ja",TRUE,FALSE)</formula>
    </cfRule>
  </conditionalFormatting>
  <conditionalFormatting sqref="G12:J12 G34:J34 G57:J61 G63:J65 G3:J5 G7:J10 G16:J18 G29:J29 G32:J32 G36:J37 G39:J39 G54:J55 G67:J68 G41:J42 G44:J46 G48:J50 G52:J52 G71:J71 G73:J73 G22:J27">
    <cfRule type="expression" dxfId="15" priority="7">
      <formula>IF(#REF!="Nein",TRUE,FALSE)</formula>
    </cfRule>
    <cfRule type="expression" dxfId="14" priority="8">
      <formula>IF(#REF!="Ja",TRUE,FALSE)</formula>
    </cfRule>
  </conditionalFormatting>
  <conditionalFormatting sqref="F77:F148">
    <cfRule type="expression" dxfId="13" priority="5">
      <formula>IF(#REF!="Nein",TRUE,FALSE)</formula>
    </cfRule>
    <cfRule type="expression" dxfId="12" priority="6">
      <formula>IF(#REF!="Ja",TRUE,FALSE)</formula>
    </cfRule>
  </conditionalFormatting>
  <conditionalFormatting sqref="F76">
    <cfRule type="expression" dxfId="11" priority="3">
      <formula>IF(#REF!="Nein",TRUE,FALSE)</formula>
    </cfRule>
    <cfRule type="expression" dxfId="10" priority="4">
      <formula>IF(#REF!="Ja",TRUE,FALSE)</formula>
    </cfRule>
  </conditionalFormatting>
  <conditionalFormatting sqref="G77:J148">
    <cfRule type="expression" dxfId="9" priority="1">
      <formula>IF(#REF!="Nein",TRUE,FALSE)</formula>
    </cfRule>
    <cfRule type="expression" dxfId="8" priority="2">
      <formula>IF(#REF!="Ja",TRUE,FALSE)</formula>
    </cfRule>
  </conditionalFormatting>
  <pageMargins left="0.7" right="0.7" top="0.78740157499999996" bottom="0.78740157499999996" header="0.3" footer="0.3"/>
  <pageSetup paperSize="9" orientation="portrait" horizontalDpi="4294967293" verticalDpi="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Anleitung</vt:lpstr>
      <vt:lpstr>Eingabesheet</vt:lpstr>
      <vt:lpstr>Ausgabesheet</vt:lpstr>
      <vt:lpstr>WP Zuordnung</vt:lpstr>
      <vt:lpstr>RECHNER</vt:lpstr>
      <vt:lpstr>Vertiefungen und Fächer</vt:lpstr>
      <vt:lpstr>Dropdownfelder</vt:lpstr>
      <vt:lpstr>AlleVert</vt:lpstr>
      <vt:lpstr>NOTEN</vt:lpstr>
      <vt:lpstr>Noten_Einzelf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Fachschaft Chemie</dc:creator>
  <cp:lastModifiedBy>Simon F</cp:lastModifiedBy>
  <dcterms:created xsi:type="dcterms:W3CDTF">2013-02-26T12:55:48Z</dcterms:created>
  <dcterms:modified xsi:type="dcterms:W3CDTF">2022-03-21T20:21:29Z</dcterms:modified>
</cp:coreProperties>
</file>